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7755" yWindow="-120" windowWidth="11550" windowHeight="8190" tabRatio="979" firstSheet="1" activeTab="1"/>
  </bookViews>
  <sheets>
    <sheet name="presupuesto de obra" sheetId="622" state="hidden" r:id="rId1"/>
    <sheet name="FORMATO" sheetId="659" r:id="rId2"/>
    <sheet name="ETAPA (2)" sheetId="628" state="hidden" r:id="rId3"/>
    <sheet name="ETAPA (3)" sheetId="629" state="hidden" r:id="rId4"/>
    <sheet name="ETAPA (4)" sheetId="630" state="hidden" r:id="rId5"/>
    <sheet name="ETAPA II, III, IV" sheetId="631" state="hidden" r:id="rId6"/>
    <sheet name="C. OBRA ETAPA II, III, IV " sheetId="634" state="hidden" r:id="rId7"/>
  </sheets>
  <externalReferences>
    <externalReference r:id="rId8"/>
  </externalReferences>
  <definedNames>
    <definedName name="_xlnm._FilterDatabase" localSheetId="1" hidden="1">FORMATO!$C$1:$C$774</definedName>
    <definedName name="_xlnm.Print_Area" localSheetId="2">'ETAPA (2)'!$A$1:$F$414</definedName>
    <definedName name="_xlnm.Print_Area" localSheetId="3">'ETAPA (3)'!$A$1:$F$415</definedName>
    <definedName name="_xlnm.Print_Area" localSheetId="4">'ETAPA (4)'!$A$1:$F$415</definedName>
    <definedName name="_xlnm.Print_Area" localSheetId="5">'ETAPA II, III, IV'!$A$1:$F$415</definedName>
    <definedName name="_xlnm.Print_Area" localSheetId="1">FORMATO!$B$2:$G$770</definedName>
    <definedName name="_xlnm.Print_Area" localSheetId="0">'presupuesto de obra'!$A$1:$F$416</definedName>
    <definedName name="BuiltIn_AutoFilter___4" localSheetId="1">#REF!</definedName>
    <definedName name="BuiltIn_AutoFilter___4">#REF!</definedName>
    <definedName name="_xlnm.Print_Titles" localSheetId="0">'presupuesto de obra'!$1:$7</definedName>
  </definedNames>
  <calcPr calcId="145621"/>
</workbook>
</file>

<file path=xl/calcChain.xml><?xml version="1.0" encoding="utf-8"?>
<calcChain xmlns="http://schemas.openxmlformats.org/spreadsheetml/2006/main">
  <c r="G762" i="659" l="1"/>
  <c r="G763" i="659" s="1"/>
  <c r="G758" i="659"/>
  <c r="G757" i="659"/>
  <c r="G756" i="659"/>
  <c r="G755" i="659"/>
  <c r="G754" i="659"/>
  <c r="G750" i="659"/>
  <c r="G749" i="659"/>
  <c r="G748" i="659"/>
  <c r="G747" i="659"/>
  <c r="G744" i="659"/>
  <c r="G743" i="659"/>
  <c r="G742" i="659"/>
  <c r="G738" i="659"/>
  <c r="G737" i="659"/>
  <c r="G736" i="659"/>
  <c r="G735" i="659"/>
  <c r="G734" i="659"/>
  <c r="G733" i="659"/>
  <c r="G732" i="659"/>
  <c r="G731" i="659"/>
  <c r="G730" i="659"/>
  <c r="G729" i="659"/>
  <c r="G728" i="659"/>
  <c r="G727" i="659"/>
  <c r="G726" i="659"/>
  <c r="G725" i="659"/>
  <c r="G724" i="659"/>
  <c r="G721" i="659"/>
  <c r="G720" i="659"/>
  <c r="G719" i="659"/>
  <c r="G718" i="659"/>
  <c r="G717" i="659"/>
  <c r="G716" i="659"/>
  <c r="G713" i="659"/>
  <c r="G712" i="659"/>
  <c r="G711" i="659"/>
  <c r="G710" i="659"/>
  <c r="G707" i="659"/>
  <c r="G706" i="659"/>
  <c r="G705" i="659"/>
  <c r="G704" i="659"/>
  <c r="G702" i="659"/>
  <c r="G701" i="659"/>
  <c r="G700" i="659"/>
  <c r="G699" i="659"/>
  <c r="G698" i="659"/>
  <c r="G697" i="659"/>
  <c r="G696" i="659"/>
  <c r="G695" i="659"/>
  <c r="G694" i="659"/>
  <c r="G693" i="659"/>
  <c r="G689" i="659"/>
  <c r="G688" i="659"/>
  <c r="G687" i="659"/>
  <c r="G686" i="659"/>
  <c r="G685" i="659"/>
  <c r="G684" i="659"/>
  <c r="G680" i="659"/>
  <c r="G681" i="659" s="1"/>
  <c r="G677" i="659"/>
  <c r="G676" i="659"/>
  <c r="G675" i="659"/>
  <c r="G674" i="659"/>
  <c r="G673" i="659"/>
  <c r="G672" i="659"/>
  <c r="G671" i="659"/>
  <c r="G670" i="659"/>
  <c r="G669" i="659"/>
  <c r="G668" i="659"/>
  <c r="G664" i="659"/>
  <c r="G663" i="659"/>
  <c r="G662" i="659"/>
  <c r="G659" i="659"/>
  <c r="G658" i="659"/>
  <c r="G657" i="659"/>
  <c r="G656" i="659"/>
  <c r="G655" i="659"/>
  <c r="G654" i="659"/>
  <c r="G653" i="659"/>
  <c r="G652" i="659"/>
  <c r="G651" i="659"/>
  <c r="G648" i="659"/>
  <c r="G647" i="659"/>
  <c r="G646" i="659"/>
  <c r="G645" i="659"/>
  <c r="G644" i="659"/>
  <c r="G643" i="659"/>
  <c r="G642" i="659"/>
  <c r="G640" i="659"/>
  <c r="C640" i="659"/>
  <c r="G637" i="659"/>
  <c r="G636" i="659"/>
  <c r="G635" i="659"/>
  <c r="G634" i="659"/>
  <c r="G633" i="659"/>
  <c r="G632" i="659"/>
  <c r="G631" i="659"/>
  <c r="G630" i="659"/>
  <c r="G629" i="659"/>
  <c r="G628" i="659"/>
  <c r="G627" i="659"/>
  <c r="G626" i="659"/>
  <c r="G625" i="659"/>
  <c r="G624" i="659"/>
  <c r="G623" i="659"/>
  <c r="G622" i="659"/>
  <c r="G621" i="659"/>
  <c r="G620" i="659"/>
  <c r="G619" i="659"/>
  <c r="G618" i="659"/>
  <c r="G617" i="659"/>
  <c r="G616" i="659"/>
  <c r="G615" i="659"/>
  <c r="G608" i="659"/>
  <c r="G607" i="659"/>
  <c r="G606" i="659"/>
  <c r="G603" i="659"/>
  <c r="G602" i="659"/>
  <c r="G601" i="659"/>
  <c r="G600" i="659"/>
  <c r="G599" i="659"/>
  <c r="G598" i="659"/>
  <c r="G595" i="659"/>
  <c r="G594" i="659"/>
  <c r="G593" i="659"/>
  <c r="G588" i="659"/>
  <c r="G587" i="659"/>
  <c r="G586" i="659"/>
  <c r="G583" i="659"/>
  <c r="G582" i="659"/>
  <c r="G581" i="659"/>
  <c r="G578" i="659"/>
  <c r="G577" i="659"/>
  <c r="G576" i="659"/>
  <c r="G575" i="659"/>
  <c r="G574" i="659"/>
  <c r="G573" i="659"/>
  <c r="G572" i="659"/>
  <c r="G571" i="659"/>
  <c r="G568" i="659"/>
  <c r="G567" i="659"/>
  <c r="G566" i="659"/>
  <c r="G561" i="659"/>
  <c r="G560" i="659"/>
  <c r="G559" i="659"/>
  <c r="G556" i="659"/>
  <c r="G555" i="659"/>
  <c r="G554" i="659"/>
  <c r="G551" i="659"/>
  <c r="G550" i="659"/>
  <c r="G549" i="659"/>
  <c r="G548" i="659"/>
  <c r="G547" i="659"/>
  <c r="G544" i="659"/>
  <c r="G543" i="659"/>
  <c r="G542" i="659"/>
  <c r="G536" i="659"/>
  <c r="G535" i="659"/>
  <c r="G534" i="659"/>
  <c r="G533" i="659"/>
  <c r="G532" i="659"/>
  <c r="G531" i="659"/>
  <c r="G530" i="659"/>
  <c r="G529" i="659"/>
  <c r="G537" i="659"/>
  <c r="G528" i="659"/>
  <c r="G527" i="659"/>
  <c r="G526" i="659"/>
  <c r="G523" i="659"/>
  <c r="G522" i="659"/>
  <c r="G521" i="659"/>
  <c r="G515" i="659"/>
  <c r="G514" i="659"/>
  <c r="G513" i="659"/>
  <c r="G512" i="659"/>
  <c r="G511" i="659"/>
  <c r="G510" i="659"/>
  <c r="G509" i="659"/>
  <c r="G508" i="659"/>
  <c r="G516" i="659"/>
  <c r="G507" i="659"/>
  <c r="G504" i="659"/>
  <c r="G503" i="659"/>
  <c r="G502" i="659"/>
  <c r="G497" i="659"/>
  <c r="G496" i="659"/>
  <c r="G495" i="659"/>
  <c r="G494" i="659"/>
  <c r="G493" i="659"/>
  <c r="G490" i="659"/>
  <c r="G489" i="659"/>
  <c r="G488" i="659"/>
  <c r="G483" i="659"/>
  <c r="G482" i="659"/>
  <c r="G481" i="659"/>
  <c r="G480" i="659"/>
  <c r="G479" i="659"/>
  <c r="G476" i="659"/>
  <c r="G475" i="659"/>
  <c r="G474" i="659"/>
  <c r="G469" i="659"/>
  <c r="G468" i="659"/>
  <c r="G467" i="659"/>
  <c r="G466" i="659"/>
  <c r="G465" i="659"/>
  <c r="G464" i="659"/>
  <c r="G463" i="659"/>
  <c r="G462" i="659"/>
  <c r="G461" i="659"/>
  <c r="G460" i="659"/>
  <c r="G459" i="659"/>
  <c r="G458" i="659"/>
  <c r="G457" i="659"/>
  <c r="G456" i="659"/>
  <c r="G455" i="659"/>
  <c r="G452" i="659"/>
  <c r="G451" i="659"/>
  <c r="G450" i="659"/>
  <c r="G445" i="659"/>
  <c r="G444" i="659"/>
  <c r="G443" i="659"/>
  <c r="G442" i="659"/>
  <c r="G441" i="659"/>
  <c r="G440" i="659"/>
  <c r="G439" i="659"/>
  <c r="G438" i="659"/>
  <c r="G437" i="659"/>
  <c r="G434" i="659"/>
  <c r="G433" i="659"/>
  <c r="G432" i="659"/>
  <c r="G431" i="659"/>
  <c r="G430" i="659"/>
  <c r="G429" i="659"/>
  <c r="G428" i="659"/>
  <c r="G427" i="659"/>
  <c r="G426" i="659"/>
  <c r="G425" i="659"/>
  <c r="G424" i="659"/>
  <c r="G421" i="659"/>
  <c r="G420" i="659"/>
  <c r="G419" i="659"/>
  <c r="G414" i="659"/>
  <c r="G413" i="659"/>
  <c r="G412" i="659"/>
  <c r="G411" i="659"/>
  <c r="G410" i="659"/>
  <c r="G409" i="659"/>
  <c r="G406" i="659"/>
  <c r="G405" i="659"/>
  <c r="G404" i="659"/>
  <c r="G403" i="659"/>
  <c r="G400" i="659"/>
  <c r="G399" i="659"/>
  <c r="G398" i="659"/>
  <c r="G393" i="659"/>
  <c r="G392" i="659"/>
  <c r="G391" i="659"/>
  <c r="G390" i="659"/>
  <c r="G389" i="659"/>
  <c r="G388" i="659"/>
  <c r="G387" i="659"/>
  <c r="G386" i="659"/>
  <c r="G385" i="659"/>
  <c r="G384" i="659"/>
  <c r="G383" i="659"/>
  <c r="G382" i="659"/>
  <c r="G381" i="659"/>
  <c r="G380" i="659"/>
  <c r="G379" i="659"/>
  <c r="G378" i="659"/>
  <c r="G377" i="659"/>
  <c r="G376" i="659"/>
  <c r="B376" i="659"/>
  <c r="B377" i="659" s="1"/>
  <c r="B378" i="659" s="1"/>
  <c r="B379" i="659" s="1"/>
  <c r="B380" i="659" s="1"/>
  <c r="B381" i="659" s="1"/>
  <c r="B382" i="659" s="1"/>
  <c r="B383" i="659" s="1"/>
  <c r="B384" i="659" s="1"/>
  <c r="B385" i="659" s="1"/>
  <c r="B386" i="659" s="1"/>
  <c r="B387" i="659" s="1"/>
  <c r="B388" i="659" s="1"/>
  <c r="B389" i="659" s="1"/>
  <c r="B390" i="659" s="1"/>
  <c r="B391" i="659" s="1"/>
  <c r="B392" i="659" s="1"/>
  <c r="B393" i="659" s="1"/>
  <c r="G375" i="659"/>
  <c r="B375" i="659"/>
  <c r="G374" i="659"/>
  <c r="G371" i="659"/>
  <c r="G370" i="659"/>
  <c r="G369" i="659"/>
  <c r="G365" i="659"/>
  <c r="G364" i="659"/>
  <c r="G363" i="659"/>
  <c r="G362" i="659"/>
  <c r="G360" i="659"/>
  <c r="G359" i="659"/>
  <c r="G358" i="659"/>
  <c r="G357" i="659"/>
  <c r="G356" i="659"/>
  <c r="G355" i="659"/>
  <c r="G353" i="659"/>
  <c r="G352" i="659"/>
  <c r="G351" i="659"/>
  <c r="G350" i="659"/>
  <c r="G349" i="659"/>
  <c r="G348" i="659"/>
  <c r="G347" i="659"/>
  <c r="G345" i="659"/>
  <c r="G344" i="659"/>
  <c r="G342" i="659"/>
  <c r="G341" i="659"/>
  <c r="G340" i="659"/>
  <c r="G338" i="659"/>
  <c r="G337" i="659"/>
  <c r="G336" i="659"/>
  <c r="G335" i="659"/>
  <c r="G334" i="659"/>
  <c r="G332" i="659"/>
  <c r="G331" i="659"/>
  <c r="G330" i="659"/>
  <c r="G328" i="659"/>
  <c r="G327" i="659"/>
  <c r="G325" i="659"/>
  <c r="G324" i="659"/>
  <c r="G323" i="659"/>
  <c r="G322" i="659"/>
  <c r="G321" i="659"/>
  <c r="G319" i="659"/>
  <c r="G317" i="659"/>
  <c r="G316" i="659"/>
  <c r="G315" i="659"/>
  <c r="G314" i="659"/>
  <c r="G311" i="659"/>
  <c r="G310" i="659"/>
  <c r="G309" i="659"/>
  <c r="G308" i="659"/>
  <c r="G306" i="659"/>
  <c r="G305" i="659"/>
  <c r="G304" i="659"/>
  <c r="G303" i="659"/>
  <c r="G301" i="659"/>
  <c r="G299" i="659"/>
  <c r="G298" i="659"/>
  <c r="G297" i="659"/>
  <c r="G295" i="659"/>
  <c r="G294" i="659"/>
  <c r="G293" i="659"/>
  <c r="G290" i="659"/>
  <c r="G289" i="659"/>
  <c r="G288" i="659"/>
  <c r="G283" i="659"/>
  <c r="G282" i="659"/>
  <c r="G277" i="659"/>
  <c r="G276" i="659"/>
  <c r="G275" i="659"/>
  <c r="G274" i="659"/>
  <c r="G273" i="659"/>
  <c r="G272" i="659"/>
  <c r="G271" i="659"/>
  <c r="G270" i="659"/>
  <c r="G269" i="659"/>
  <c r="G268" i="659"/>
  <c r="G267" i="659"/>
  <c r="G266" i="659"/>
  <c r="G265" i="659"/>
  <c r="G264" i="659"/>
  <c r="G263" i="659"/>
  <c r="G262" i="659"/>
  <c r="G261" i="659"/>
  <c r="G260" i="659"/>
  <c r="G255" i="659"/>
  <c r="G254" i="659"/>
  <c r="G253" i="659"/>
  <c r="G252" i="659"/>
  <c r="G248" i="659"/>
  <c r="G247" i="659"/>
  <c r="G246" i="659"/>
  <c r="G244" i="659"/>
  <c r="G243" i="659"/>
  <c r="G242" i="659"/>
  <c r="G240" i="659"/>
  <c r="G239" i="659"/>
  <c r="G236" i="659"/>
  <c r="G235" i="659"/>
  <c r="G234" i="659"/>
  <c r="G233" i="659"/>
  <c r="G230" i="659"/>
  <c r="G229" i="659"/>
  <c r="G228" i="659"/>
  <c r="G227" i="659"/>
  <c r="G226" i="659"/>
  <c r="G223" i="659"/>
  <c r="G222" i="659"/>
  <c r="G221" i="659"/>
  <c r="G220" i="659"/>
  <c r="G219" i="659"/>
  <c r="G218" i="659"/>
  <c r="G217" i="659"/>
  <c r="G216" i="659"/>
  <c r="G215" i="659"/>
  <c r="G214" i="659"/>
  <c r="G213" i="659"/>
  <c r="G212" i="659"/>
  <c r="G211" i="659"/>
  <c r="G208" i="659"/>
  <c r="G207" i="659"/>
  <c r="G206" i="659"/>
  <c r="G201" i="659"/>
  <c r="G200" i="659"/>
  <c r="G199" i="659"/>
  <c r="G198" i="659"/>
  <c r="G196" i="659"/>
  <c r="G195" i="659"/>
  <c r="G194" i="659"/>
  <c r="G190" i="659"/>
  <c r="G189" i="659"/>
  <c r="G188" i="659"/>
  <c r="G187" i="659"/>
  <c r="G186" i="659"/>
  <c r="G185" i="659"/>
  <c r="G184" i="659"/>
  <c r="G183" i="659"/>
  <c r="G182" i="659"/>
  <c r="G179" i="659"/>
  <c r="G178" i="659"/>
  <c r="G177" i="659"/>
  <c r="G174" i="659"/>
  <c r="G173" i="659"/>
  <c r="F641" i="659"/>
  <c r="G641" i="659" s="1"/>
  <c r="G172" i="659"/>
  <c r="G171" i="659"/>
  <c r="G170" i="659"/>
  <c r="G169" i="659"/>
  <c r="G168" i="659"/>
  <c r="G167" i="659"/>
  <c r="G166" i="659"/>
  <c r="G165" i="659"/>
  <c r="G162" i="659"/>
  <c r="G161" i="659"/>
  <c r="G160" i="659"/>
  <c r="G155" i="659"/>
  <c r="G154" i="659"/>
  <c r="G153" i="659"/>
  <c r="G152" i="659"/>
  <c r="G148" i="659"/>
  <c r="G147" i="659"/>
  <c r="G146" i="659"/>
  <c r="G145" i="659"/>
  <c r="G144" i="659"/>
  <c r="G143" i="659"/>
  <c r="G142" i="659"/>
  <c r="G141" i="659"/>
  <c r="G136" i="659"/>
  <c r="G135" i="659"/>
  <c r="G134" i="659"/>
  <c r="G133" i="659"/>
  <c r="G132" i="659"/>
  <c r="G131" i="659"/>
  <c r="G129" i="659"/>
  <c r="G128" i="659"/>
  <c r="G125" i="659"/>
  <c r="G124" i="659"/>
  <c r="G123" i="659"/>
  <c r="G118" i="659"/>
  <c r="G117" i="659"/>
  <c r="G113" i="659"/>
  <c r="G112" i="659"/>
  <c r="G111" i="659"/>
  <c r="G109" i="659"/>
  <c r="G108" i="659"/>
  <c r="G105" i="659"/>
  <c r="G104" i="659"/>
  <c r="G103" i="659"/>
  <c r="G102" i="659"/>
  <c r="G101" i="659"/>
  <c r="G100" i="659"/>
  <c r="G99" i="659"/>
  <c r="G98" i="659"/>
  <c r="G95" i="659"/>
  <c r="G94" i="659"/>
  <c r="G93" i="659"/>
  <c r="G88" i="659"/>
  <c r="G87" i="659"/>
  <c r="G85" i="659"/>
  <c r="G82" i="659"/>
  <c r="G81" i="659"/>
  <c r="G80" i="659"/>
  <c r="G79" i="659"/>
  <c r="G78" i="659"/>
  <c r="G77" i="659"/>
  <c r="G76" i="659"/>
  <c r="G74" i="659"/>
  <c r="G71" i="659"/>
  <c r="G70" i="659"/>
  <c r="G69" i="659"/>
  <c r="G64" i="659"/>
  <c r="G65" i="659" s="1"/>
  <c r="G61" i="659"/>
  <c r="G60" i="659"/>
  <c r="G59" i="659"/>
  <c r="G56" i="659"/>
  <c r="G55" i="659"/>
  <c r="G52" i="659"/>
  <c r="G51" i="659"/>
  <c r="G50" i="659"/>
  <c r="G49" i="659"/>
  <c r="G48" i="659"/>
  <c r="G44" i="659"/>
  <c r="G43" i="659"/>
  <c r="G42" i="659"/>
  <c r="G41" i="659"/>
  <c r="G40" i="659"/>
  <c r="G39" i="659"/>
  <c r="G38" i="659"/>
  <c r="G37" i="659"/>
  <c r="G36" i="659"/>
  <c r="G33" i="659"/>
  <c r="G32" i="659"/>
  <c r="G31" i="659"/>
  <c r="G26" i="659"/>
  <c r="G25" i="659"/>
  <c r="G24" i="659"/>
  <c r="G23" i="659"/>
  <c r="G22" i="659"/>
  <c r="G20" i="659"/>
  <c r="G19" i="659"/>
  <c r="G18" i="659"/>
  <c r="G15" i="659"/>
  <c r="G14" i="659"/>
  <c r="G13" i="659"/>
  <c r="G557" i="659" l="1"/>
  <c r="G665" i="659"/>
  <c r="G163" i="659"/>
  <c r="G453" i="659"/>
  <c r="G638" i="659"/>
  <c r="G57" i="659"/>
  <c r="G751" i="659"/>
  <c r="G745" i="659"/>
  <c r="G505" i="659"/>
  <c r="G498" i="659"/>
  <c r="G407" i="659"/>
  <c r="G62" i="659"/>
  <c r="G722" i="659"/>
  <c r="G739" i="659"/>
  <c r="G703" i="659"/>
  <c r="G690" i="659"/>
  <c r="G708" i="659"/>
  <c r="G714" i="659"/>
  <c r="G569" i="659"/>
  <c r="G491" i="659"/>
  <c r="G517" i="659"/>
  <c r="G518" i="659" s="1"/>
  <c r="G562" i="659"/>
  <c r="G538" i="659"/>
  <c r="G415" i="659"/>
  <c r="G401" i="659"/>
  <c r="G394" i="659"/>
  <c r="G224" i="659"/>
  <c r="G237" i="659"/>
  <c r="G175" i="659"/>
  <c r="G126" i="659"/>
  <c r="G180" i="659"/>
  <c r="G191" i="659"/>
  <c r="G34" i="659"/>
  <c r="G45" i="659"/>
  <c r="G53" i="659"/>
  <c r="G16" i="659"/>
  <c r="G156" i="659"/>
  <c r="G209" i="659"/>
  <c r="G106" i="659"/>
  <c r="G372" i="659"/>
  <c r="G470" i="659"/>
  <c r="G471" i="659" s="1"/>
  <c r="G72" i="659"/>
  <c r="G96" i="659"/>
  <c r="G119" i="659"/>
  <c r="G256" i="659"/>
  <c r="G278" i="659"/>
  <c r="G279" i="659" s="1"/>
  <c r="G435" i="659"/>
  <c r="G75" i="659"/>
  <c r="G83" i="659" s="1"/>
  <c r="G114" i="659"/>
  <c r="G193" i="659"/>
  <c r="G241" i="659"/>
  <c r="G249" i="659"/>
  <c r="G313" i="659"/>
  <c r="G339" i="659"/>
  <c r="G422" i="659"/>
  <c r="G552" i="659"/>
  <c r="G596" i="659"/>
  <c r="G149" i="659"/>
  <c r="G231" i="659"/>
  <c r="G446" i="659"/>
  <c r="G545" i="659"/>
  <c r="G579" i="659"/>
  <c r="G649" i="659"/>
  <c r="G21" i="659"/>
  <c r="G27" i="659" s="1"/>
  <c r="G28" i="659" s="1"/>
  <c r="G86" i="659"/>
  <c r="G89" i="659" s="1"/>
  <c r="G110" i="659"/>
  <c r="G130" i="659"/>
  <c r="G137" i="659" s="1"/>
  <c r="G197" i="659"/>
  <c r="G245" i="659"/>
  <c r="G284" i="659"/>
  <c r="G329" i="659"/>
  <c r="G343" i="659"/>
  <c r="G660" i="659"/>
  <c r="G678" i="659"/>
  <c r="G477" i="659"/>
  <c r="G484" i="659"/>
  <c r="G485" i="659" s="1"/>
  <c r="G524" i="659"/>
  <c r="G584" i="659"/>
  <c r="G589" i="659"/>
  <c r="G604" i="659"/>
  <c r="G609" i="659"/>
  <c r="G759" i="659"/>
  <c r="G499" i="659" l="1"/>
  <c r="G752" i="659"/>
  <c r="G395" i="659"/>
  <c r="G416" i="659"/>
  <c r="G66" i="659"/>
  <c r="G563" i="659"/>
  <c r="G539" i="659"/>
  <c r="G590" i="659"/>
  <c r="G366" i="659"/>
  <c r="G250" i="659"/>
  <c r="G257" i="659" s="1"/>
  <c r="G115" i="659"/>
  <c r="G120" i="659" s="1"/>
  <c r="G90" i="659"/>
  <c r="G447" i="659"/>
  <c r="G202" i="659"/>
  <c r="G203" i="659" s="1"/>
  <c r="G157" i="659"/>
  <c r="G610" i="659"/>
  <c r="G765" i="659" l="1"/>
  <c r="D272" i="622"/>
  <c r="F272" i="622" s="1"/>
  <c r="D263" i="622"/>
  <c r="F263" i="622" s="1"/>
  <c r="F294" i="622"/>
  <c r="D85" i="622"/>
  <c r="D18" i="622"/>
  <c r="D84" i="622"/>
  <c r="D288" i="622"/>
  <c r="F242" i="622"/>
  <c r="F243" i="622"/>
  <c r="G768" i="659" l="1"/>
  <c r="G769" i="659" s="1"/>
  <c r="G767" i="659"/>
  <c r="G766" i="659"/>
  <c r="D404" i="631"/>
  <c r="F404" i="631" s="1"/>
  <c r="F405" i="631" s="1"/>
  <c r="D380" i="631"/>
  <c r="D381" i="631"/>
  <c r="D382" i="631"/>
  <c r="F404" i="630"/>
  <c r="F405" i="630" s="1"/>
  <c r="F404" i="629"/>
  <c r="F405" i="629" s="1"/>
  <c r="F403" i="628"/>
  <c r="F404" i="628" s="1"/>
  <c r="F408" i="622"/>
  <c r="F409" i="622" s="1"/>
  <c r="G770" i="659" l="1"/>
  <c r="G272" i="634"/>
  <c r="G271" i="634"/>
  <c r="G262" i="634"/>
  <c r="G263" i="634" s="1"/>
  <c r="F264" i="634" s="1"/>
  <c r="F266" i="634" s="1"/>
  <c r="G252" i="634"/>
  <c r="G251" i="634"/>
  <c r="G250" i="634"/>
  <c r="G249" i="634"/>
  <c r="G239" i="634"/>
  <c r="G240" i="634" s="1"/>
  <c r="F242" i="634" s="1"/>
  <c r="F244" i="634" s="1"/>
  <c r="G229" i="634"/>
  <c r="G230" i="634" s="1"/>
  <c r="F232" i="634" s="1"/>
  <c r="F234" i="634" s="1"/>
  <c r="G219" i="634"/>
  <c r="G220" i="634" s="1"/>
  <c r="F222" i="634" s="1"/>
  <c r="F224" i="634" s="1"/>
  <c r="G210" i="634"/>
  <c r="F212" i="634" s="1"/>
  <c r="F214" i="634" s="1"/>
  <c r="G200" i="634"/>
  <c r="G201" i="634" s="1"/>
  <c r="G194" i="634"/>
  <c r="G195" i="634" s="1"/>
  <c r="G186" i="634"/>
  <c r="G185" i="634"/>
  <c r="G179" i="634"/>
  <c r="G180" i="634" s="1"/>
  <c r="G173" i="634"/>
  <c r="G172" i="634"/>
  <c r="G166" i="634"/>
  <c r="G167" i="634" s="1"/>
  <c r="G160" i="634"/>
  <c r="G161" i="634" s="1"/>
  <c r="G154" i="634"/>
  <c r="G155" i="634" s="1"/>
  <c r="G139" i="634"/>
  <c r="G138" i="634"/>
  <c r="G137" i="634"/>
  <c r="G133" i="634"/>
  <c r="G132" i="634"/>
  <c r="G131" i="634"/>
  <c r="G121" i="634"/>
  <c r="G120" i="634"/>
  <c r="G119" i="634"/>
  <c r="G118" i="634"/>
  <c r="G108" i="634"/>
  <c r="G107" i="634"/>
  <c r="G106" i="634"/>
  <c r="G98" i="634"/>
  <c r="G97" i="634"/>
  <c r="G96" i="634"/>
  <c r="G95" i="634"/>
  <c r="G94" i="634"/>
  <c r="G93" i="634"/>
  <c r="G92" i="634"/>
  <c r="G91" i="634"/>
  <c r="G90" i="634"/>
  <c r="G89" i="634"/>
  <c r="G87" i="634"/>
  <c r="G86" i="634"/>
  <c r="G85" i="634"/>
  <c r="G84" i="634"/>
  <c r="G83" i="634"/>
  <c r="G82" i="634"/>
  <c r="G76" i="634"/>
  <c r="G75" i="634"/>
  <c r="G74" i="634"/>
  <c r="G73" i="634"/>
  <c r="G72" i="634"/>
  <c r="G71" i="634"/>
  <c r="G70" i="634"/>
  <c r="G69" i="634"/>
  <c r="G61" i="634"/>
  <c r="G60" i="634"/>
  <c r="G54" i="634"/>
  <c r="G53" i="634"/>
  <c r="G47" i="634"/>
  <c r="G46" i="634"/>
  <c r="G45" i="634"/>
  <c r="G39" i="634"/>
  <c r="G38" i="634"/>
  <c r="G37" i="634"/>
  <c r="G31" i="634"/>
  <c r="G30" i="634"/>
  <c r="G24" i="634"/>
  <c r="G23" i="634"/>
  <c r="G17" i="634"/>
  <c r="G16" i="634"/>
  <c r="G15" i="634"/>
  <c r="G32" i="634" l="1"/>
  <c r="G55" i="634"/>
  <c r="G77" i="634"/>
  <c r="G99" i="634"/>
  <c r="G109" i="634"/>
  <c r="F111" i="634" s="1"/>
  <c r="F113" i="634" s="1"/>
  <c r="G48" i="634"/>
  <c r="G273" i="634"/>
  <c r="F274" i="634" s="1"/>
  <c r="F276" i="634" s="1"/>
  <c r="G25" i="634"/>
  <c r="G40" i="634"/>
  <c r="G62" i="634"/>
  <c r="G18" i="634"/>
  <c r="G122" i="634"/>
  <c r="F124" i="634" s="1"/>
  <c r="F126" i="634" s="1"/>
  <c r="G140" i="634"/>
  <c r="G253" i="634"/>
  <c r="F255" i="634" s="1"/>
  <c r="F257" i="634" s="1"/>
  <c r="G134" i="634"/>
  <c r="G174" i="634"/>
  <c r="G187" i="634"/>
  <c r="F64" i="634" l="1"/>
  <c r="F101" i="634" s="1"/>
  <c r="F142" i="634"/>
  <c r="F144" i="634" s="1"/>
  <c r="F189" i="634"/>
  <c r="F203" i="634" s="1"/>
  <c r="F205" i="634" s="1"/>
  <c r="F202" i="622"/>
  <c r="F201" i="622"/>
  <c r="E198" i="622"/>
  <c r="F198" i="622" s="1"/>
  <c r="F197" i="622"/>
  <c r="E196" i="622"/>
  <c r="F196" i="622" s="1"/>
  <c r="F195" i="622"/>
  <c r="E194" i="622"/>
  <c r="F194" i="622" s="1"/>
  <c r="F193" i="622"/>
  <c r="F192" i="622"/>
  <c r="E191" i="622"/>
  <c r="F191" i="622" s="1"/>
  <c r="F188" i="622"/>
  <c r="F187" i="622"/>
  <c r="F186" i="622"/>
  <c r="F185" i="622"/>
  <c r="F184" i="622"/>
  <c r="F183" i="622"/>
  <c r="F182" i="622"/>
  <c r="E181" i="622"/>
  <c r="F181" i="622" s="1"/>
  <c r="F180" i="622"/>
  <c r="F179" i="622"/>
  <c r="E178" i="622"/>
  <c r="F178" i="622" s="1"/>
  <c r="E177" i="622"/>
  <c r="F177" i="622" s="1"/>
  <c r="F174" i="622"/>
  <c r="E173" i="622"/>
  <c r="F173" i="622" s="1"/>
  <c r="E172" i="622"/>
  <c r="F172" i="622" s="1"/>
  <c r="E171" i="622"/>
  <c r="F171" i="622" s="1"/>
  <c r="E170" i="622"/>
  <c r="F170" i="622" s="1"/>
  <c r="F166" i="622"/>
  <c r="F165" i="622"/>
  <c r="F164" i="622"/>
  <c r="F163" i="622"/>
  <c r="E162" i="622"/>
  <c r="F162" i="622" s="1"/>
  <c r="F159" i="622"/>
  <c r="F158" i="622"/>
  <c r="F155" i="622"/>
  <c r="E154" i="622"/>
  <c r="F154" i="622" s="1"/>
  <c r="E153" i="622"/>
  <c r="F153" i="622" s="1"/>
  <c r="E152" i="622"/>
  <c r="F152" i="622" s="1"/>
  <c r="F151" i="622"/>
  <c r="E150" i="622"/>
  <c r="F150" i="622" s="1"/>
  <c r="E149" i="622"/>
  <c r="F149" i="622" s="1"/>
  <c r="F146" i="622"/>
  <c r="F145" i="622"/>
  <c r="E144" i="622"/>
  <c r="F144" i="622" s="1"/>
  <c r="E141" i="622"/>
  <c r="F141" i="622" s="1"/>
  <c r="F140" i="622"/>
  <c r="F139" i="622"/>
  <c r="E138" i="622"/>
  <c r="F138" i="622" s="1"/>
  <c r="E137" i="622"/>
  <c r="F137" i="622" s="1"/>
  <c r="E136" i="622"/>
  <c r="F136" i="622" s="1"/>
  <c r="E133" i="622"/>
  <c r="F133" i="622" s="1"/>
  <c r="E120" i="622"/>
  <c r="F120" i="622" s="1"/>
  <c r="E119" i="622"/>
  <c r="F119" i="622" s="1"/>
  <c r="E118" i="622"/>
  <c r="F118" i="622" s="1"/>
  <c r="F112" i="622"/>
  <c r="F111" i="622"/>
  <c r="D327" i="629"/>
  <c r="D326" i="628"/>
  <c r="D399" i="631"/>
  <c r="D400" i="631"/>
  <c r="D394" i="631"/>
  <c r="D390" i="631"/>
  <c r="D391" i="631"/>
  <c r="D388" i="631"/>
  <c r="D377" i="631"/>
  <c r="D376" i="631"/>
  <c r="D375" i="631"/>
  <c r="D374" i="631"/>
  <c r="D373" i="631"/>
  <c r="D372" i="631"/>
  <c r="D371" i="631"/>
  <c r="D370" i="631"/>
  <c r="D369" i="631"/>
  <c r="D366" i="631"/>
  <c r="D365" i="631"/>
  <c r="D364" i="631"/>
  <c r="D363" i="631"/>
  <c r="D362" i="631"/>
  <c r="D361" i="631"/>
  <c r="D360" i="631"/>
  <c r="D357" i="631"/>
  <c r="D356" i="631"/>
  <c r="D355" i="631"/>
  <c r="D354" i="631"/>
  <c r="D353" i="631"/>
  <c r="D352" i="631"/>
  <c r="D351" i="631"/>
  <c r="D350" i="631"/>
  <c r="D349" i="631"/>
  <c r="D348" i="631"/>
  <c r="D347" i="631"/>
  <c r="D346" i="631"/>
  <c r="D345" i="631"/>
  <c r="D344" i="631"/>
  <c r="D343" i="631"/>
  <c r="D340" i="631"/>
  <c r="D339" i="631"/>
  <c r="D338" i="631"/>
  <c r="D337" i="631"/>
  <c r="D336" i="631"/>
  <c r="D335" i="631"/>
  <c r="D334" i="631"/>
  <c r="D333" i="631"/>
  <c r="D332" i="631"/>
  <c r="D329" i="631"/>
  <c r="D328" i="631"/>
  <c r="D327" i="631"/>
  <c r="D326" i="631"/>
  <c r="D324" i="631"/>
  <c r="D321" i="631"/>
  <c r="D320" i="631"/>
  <c r="D319" i="631"/>
  <c r="D318" i="631"/>
  <c r="D317" i="631"/>
  <c r="D314" i="631"/>
  <c r="D311" i="631"/>
  <c r="D308" i="631"/>
  <c r="D303" i="631"/>
  <c r="D304" i="631"/>
  <c r="D305" i="631"/>
  <c r="D302" i="631"/>
  <c r="D299" i="631"/>
  <c r="D298" i="631"/>
  <c r="D294" i="631"/>
  <c r="D274" i="631"/>
  <c r="D275" i="631"/>
  <c r="D276" i="631"/>
  <c r="D273" i="631"/>
  <c r="D269" i="631"/>
  <c r="D270" i="631"/>
  <c r="D267" i="631"/>
  <c r="D260" i="631"/>
  <c r="D261" i="631"/>
  <c r="D262" i="631"/>
  <c r="D263" i="631"/>
  <c r="D258" i="631"/>
  <c r="D253" i="631"/>
  <c r="D254" i="631"/>
  <c r="D255" i="631"/>
  <c r="D251" i="631"/>
  <c r="D230" i="631"/>
  <c r="D231" i="631"/>
  <c r="D232" i="631"/>
  <c r="D229" i="631"/>
  <c r="D222" i="631"/>
  <c r="D223" i="631"/>
  <c r="D224" i="631"/>
  <c r="D225" i="631"/>
  <c r="D226" i="631"/>
  <c r="D221" i="631"/>
  <c r="D203" i="631"/>
  <c r="D204" i="631"/>
  <c r="D205" i="631"/>
  <c r="D206" i="631"/>
  <c r="D207" i="631"/>
  <c r="D208" i="631"/>
  <c r="D209" i="631"/>
  <c r="D210" i="631"/>
  <c r="D211" i="631"/>
  <c r="D212" i="631"/>
  <c r="D213" i="631"/>
  <c r="D214" i="631"/>
  <c r="D215" i="631"/>
  <c r="D216" i="631"/>
  <c r="D217" i="631"/>
  <c r="D218" i="631"/>
  <c r="D201" i="631"/>
  <c r="E169" i="622" l="1"/>
  <c r="F169" i="622" s="1"/>
  <c r="E123" i="622"/>
  <c r="E124" i="622"/>
  <c r="E125" i="622"/>
  <c r="D101" i="631"/>
  <c r="F101" i="631" s="1"/>
  <c r="F102" i="631" s="1"/>
  <c r="D96" i="631"/>
  <c r="F96" i="631" s="1"/>
  <c r="D97" i="631"/>
  <c r="F97" i="631" s="1"/>
  <c r="D98" i="631"/>
  <c r="D95" i="631"/>
  <c r="D92" i="631"/>
  <c r="F92" i="631" s="1"/>
  <c r="F93" i="631" s="1"/>
  <c r="D27" i="631"/>
  <c r="F27" i="631" s="1"/>
  <c r="D28" i="631"/>
  <c r="F28" i="631" s="1"/>
  <c r="D29" i="631"/>
  <c r="F29" i="631" s="1"/>
  <c r="D30" i="631"/>
  <c r="F30" i="631" s="1"/>
  <c r="D31" i="631"/>
  <c r="F31" i="631" s="1"/>
  <c r="D32" i="631"/>
  <c r="F32" i="631" s="1"/>
  <c r="D33" i="631"/>
  <c r="F33" i="631" s="1"/>
  <c r="D26" i="631"/>
  <c r="F26" i="631" s="1"/>
  <c r="D19" i="631"/>
  <c r="D20" i="631"/>
  <c r="D21" i="631"/>
  <c r="D22" i="631"/>
  <c r="D23" i="631"/>
  <c r="F23" i="631" s="1"/>
  <c r="D13" i="631"/>
  <c r="F13" i="631" s="1"/>
  <c r="D14" i="631"/>
  <c r="D12" i="631"/>
  <c r="F12" i="631" s="1"/>
  <c r="F400" i="631"/>
  <c r="F399" i="631"/>
  <c r="E395" i="631"/>
  <c r="E394" i="631"/>
  <c r="F394" i="631" s="1"/>
  <c r="F391" i="631"/>
  <c r="F388" i="631"/>
  <c r="F382" i="631"/>
  <c r="F381" i="631"/>
  <c r="F380" i="631"/>
  <c r="F377" i="631"/>
  <c r="F376" i="631"/>
  <c r="F375" i="631"/>
  <c r="F374" i="631"/>
  <c r="F373" i="631"/>
  <c r="F372" i="631"/>
  <c r="F371" i="631"/>
  <c r="F370" i="631"/>
  <c r="F369" i="631"/>
  <c r="F366" i="631"/>
  <c r="F365" i="631"/>
  <c r="F364" i="631"/>
  <c r="F363" i="631"/>
  <c r="F362" i="631"/>
  <c r="F361" i="631"/>
  <c r="F360" i="631"/>
  <c r="F357" i="631"/>
  <c r="F356" i="631"/>
  <c r="F355" i="631"/>
  <c r="F354" i="631"/>
  <c r="F353" i="631"/>
  <c r="F352" i="631"/>
  <c r="F351" i="631"/>
  <c r="F350" i="631"/>
  <c r="F349" i="631"/>
  <c r="F348" i="631"/>
  <c r="F347" i="631"/>
  <c r="F346" i="631"/>
  <c r="F345" i="631"/>
  <c r="F344" i="631"/>
  <c r="F343" i="631"/>
  <c r="F340" i="631"/>
  <c r="F339" i="631"/>
  <c r="F338" i="631"/>
  <c r="F337" i="631"/>
  <c r="F336" i="631"/>
  <c r="F335" i="631"/>
  <c r="F334" i="631"/>
  <c r="F333" i="631"/>
  <c r="F332" i="631"/>
  <c r="F329" i="631"/>
  <c r="F328" i="631"/>
  <c r="F327" i="631"/>
  <c r="F326" i="631"/>
  <c r="F324" i="631"/>
  <c r="F321" i="631"/>
  <c r="F320" i="631"/>
  <c r="F319" i="631"/>
  <c r="F318" i="631"/>
  <c r="F317" i="631"/>
  <c r="F314" i="631"/>
  <c r="F315" i="631" s="1"/>
  <c r="F311" i="631"/>
  <c r="F312" i="631" s="1"/>
  <c r="F308" i="631"/>
  <c r="F309" i="631" s="1"/>
  <c r="F305" i="631"/>
  <c r="F304" i="631"/>
  <c r="F303" i="631"/>
  <c r="F302" i="631"/>
  <c r="F299" i="631"/>
  <c r="F298" i="631"/>
  <c r="F294" i="631"/>
  <c r="F295" i="631" s="1"/>
  <c r="B289" i="631"/>
  <c r="B285" i="631"/>
  <c r="B284" i="631"/>
  <c r="F276" i="631"/>
  <c r="F275" i="631"/>
  <c r="F274" i="631"/>
  <c r="F273" i="631"/>
  <c r="F270" i="631"/>
  <c r="F269" i="631"/>
  <c r="E267" i="631"/>
  <c r="E279" i="631" s="1"/>
  <c r="F263" i="631"/>
  <c r="F262" i="631"/>
  <c r="F261" i="631"/>
  <c r="F260" i="631"/>
  <c r="F258" i="631"/>
  <c r="F255" i="631"/>
  <c r="F254" i="631"/>
  <c r="F253" i="631"/>
  <c r="F251" i="631"/>
  <c r="E242" i="631"/>
  <c r="E236" i="631"/>
  <c r="E247" i="631" s="1"/>
  <c r="E235" i="631"/>
  <c r="F232" i="631"/>
  <c r="F231" i="631"/>
  <c r="F230" i="631"/>
  <c r="F229" i="631"/>
  <c r="F226" i="631"/>
  <c r="F225" i="631"/>
  <c r="F224" i="631"/>
  <c r="F223" i="631"/>
  <c r="B223" i="631"/>
  <c r="F222" i="631"/>
  <c r="F221" i="631"/>
  <c r="F218" i="631"/>
  <c r="F217" i="631"/>
  <c r="F216" i="631"/>
  <c r="F215" i="631"/>
  <c r="F214" i="631"/>
  <c r="F213" i="631"/>
  <c r="F212" i="631"/>
  <c r="F211" i="631"/>
  <c r="F210" i="631"/>
  <c r="F209" i="631"/>
  <c r="F208" i="631"/>
  <c r="F207" i="631"/>
  <c r="F206" i="631"/>
  <c r="F205" i="631"/>
  <c r="F204" i="631"/>
  <c r="F203" i="631"/>
  <c r="A203" i="631"/>
  <c r="A204" i="631" s="1"/>
  <c r="A205" i="631" s="1"/>
  <c r="F201" i="631"/>
  <c r="B201" i="631"/>
  <c r="B221" i="631" s="1"/>
  <c r="F197" i="631"/>
  <c r="F196" i="631"/>
  <c r="E193" i="631"/>
  <c r="F193" i="631" s="1"/>
  <c r="F192" i="631"/>
  <c r="E191" i="631"/>
  <c r="F191" i="631" s="1"/>
  <c r="F190" i="631"/>
  <c r="E189" i="631"/>
  <c r="F189" i="631" s="1"/>
  <c r="F188" i="631"/>
  <c r="F187" i="631"/>
  <c r="E186" i="631"/>
  <c r="F186" i="631" s="1"/>
  <c r="F183" i="631"/>
  <c r="F182" i="631"/>
  <c r="F181" i="631"/>
  <c r="F180" i="631"/>
  <c r="F179" i="631"/>
  <c r="F178" i="631"/>
  <c r="F177" i="631"/>
  <c r="E176" i="631"/>
  <c r="F176" i="631" s="1"/>
  <c r="F175" i="631"/>
  <c r="F174" i="631"/>
  <c r="E173" i="631"/>
  <c r="F173" i="631" s="1"/>
  <c r="E172" i="631"/>
  <c r="F172" i="631" s="1"/>
  <c r="F169" i="631"/>
  <c r="E168" i="631"/>
  <c r="F168" i="631" s="1"/>
  <c r="E167" i="631"/>
  <c r="F167" i="631" s="1"/>
  <c r="E166" i="631"/>
  <c r="F166" i="631" s="1"/>
  <c r="E165" i="631"/>
  <c r="F165" i="631" s="1"/>
  <c r="F161" i="631"/>
  <c r="F160" i="631"/>
  <c r="F159" i="631"/>
  <c r="F158" i="631"/>
  <c r="E157" i="631"/>
  <c r="F157" i="631" s="1"/>
  <c r="F154" i="631"/>
  <c r="F153" i="631"/>
  <c r="F150" i="631"/>
  <c r="E149" i="631"/>
  <c r="F149" i="631" s="1"/>
  <c r="E148" i="631"/>
  <c r="F148" i="631" s="1"/>
  <c r="E147" i="631"/>
  <c r="F147" i="631" s="1"/>
  <c r="F146" i="631"/>
  <c r="E145" i="631"/>
  <c r="F145" i="631" s="1"/>
  <c r="E144" i="631"/>
  <c r="F144" i="631" s="1"/>
  <c r="F141" i="631"/>
  <c r="F140" i="631"/>
  <c r="E139" i="631"/>
  <c r="F139" i="631" s="1"/>
  <c r="E136" i="631"/>
  <c r="F136" i="631" s="1"/>
  <c r="F135" i="631"/>
  <c r="F134" i="631"/>
  <c r="E133" i="631"/>
  <c r="F133" i="631" s="1"/>
  <c r="E132" i="631"/>
  <c r="F132" i="631" s="1"/>
  <c r="E131" i="631"/>
  <c r="F131" i="631" s="1"/>
  <c r="E128" i="631"/>
  <c r="F128" i="631" s="1"/>
  <c r="E115" i="631"/>
  <c r="F115" i="631" s="1"/>
  <c r="E114" i="631"/>
  <c r="E119" i="631" s="1"/>
  <c r="E113" i="631"/>
  <c r="E118" i="631" s="1"/>
  <c r="E123" i="631" s="1"/>
  <c r="F123" i="631" s="1"/>
  <c r="F107" i="631"/>
  <c r="F106" i="631"/>
  <c r="F98" i="631"/>
  <c r="E69" i="631"/>
  <c r="E68" i="631"/>
  <c r="E67" i="631"/>
  <c r="E65" i="631"/>
  <c r="E79" i="631" s="1"/>
  <c r="E62" i="631"/>
  <c r="E76" i="631" s="1"/>
  <c r="E61" i="631"/>
  <c r="E75" i="631" s="1"/>
  <c r="E60" i="631"/>
  <c r="E74" i="631" s="1"/>
  <c r="F277" i="631" l="1"/>
  <c r="F300" i="631"/>
  <c r="F306" i="631"/>
  <c r="F124" i="622"/>
  <c r="E129" i="622"/>
  <c r="F129" i="622" s="1"/>
  <c r="F125" i="622"/>
  <c r="E130" i="622"/>
  <c r="F130" i="622" s="1"/>
  <c r="F123" i="622"/>
  <c r="E128" i="622"/>
  <c r="F128" i="622" s="1"/>
  <c r="F233" i="631"/>
  <c r="F267" i="631"/>
  <c r="F14" i="631"/>
  <c r="F15" i="631" s="1"/>
  <c r="F22" i="631"/>
  <c r="F21" i="631"/>
  <c r="F34" i="631"/>
  <c r="F95" i="631"/>
  <c r="F99" i="631" s="1"/>
  <c r="F113" i="631"/>
  <c r="F341" i="631"/>
  <c r="F367" i="631"/>
  <c r="F383" i="631"/>
  <c r="F227" i="631"/>
  <c r="F322" i="631"/>
  <c r="F358" i="631"/>
  <c r="F378" i="631"/>
  <c r="E120" i="631"/>
  <c r="E125" i="631" s="1"/>
  <c r="F125" i="631" s="1"/>
  <c r="E124" i="631"/>
  <c r="F124" i="631" s="1"/>
  <c r="F119" i="631"/>
  <c r="E252" i="631"/>
  <c r="F114" i="631"/>
  <c r="F118" i="631"/>
  <c r="E164" i="631"/>
  <c r="F164" i="631" s="1"/>
  <c r="E241" i="631"/>
  <c r="F203" i="622" l="1"/>
  <c r="F120" i="631"/>
  <c r="F198" i="631" s="1"/>
  <c r="E259" i="631"/>
  <c r="E268" i="631" l="1"/>
  <c r="E285" i="631" l="1"/>
  <c r="E280" i="631"/>
  <c r="D326" i="630"/>
  <c r="D287" i="630"/>
  <c r="D288" i="630"/>
  <c r="D290" i="630"/>
  <c r="F290" i="630" s="1"/>
  <c r="D291" i="630"/>
  <c r="D285" i="630"/>
  <c r="F285" i="630" s="1"/>
  <c r="E89" i="630"/>
  <c r="F89" i="630" s="1"/>
  <c r="D83" i="628"/>
  <c r="D83" i="630" s="1"/>
  <c r="D84" i="628"/>
  <c r="D84" i="630" s="1"/>
  <c r="D85" i="628"/>
  <c r="D85" i="630" s="1"/>
  <c r="D86" i="628"/>
  <c r="D86" i="630" s="1"/>
  <c r="D88" i="628"/>
  <c r="D88" i="630" s="1"/>
  <c r="D75" i="628"/>
  <c r="D75" i="630" s="1"/>
  <c r="D76" i="628"/>
  <c r="D76" i="630" s="1"/>
  <c r="D74" i="628"/>
  <c r="D75" i="631"/>
  <c r="D76" i="631"/>
  <c r="D74" i="631"/>
  <c r="D74" i="630"/>
  <c r="D67" i="630"/>
  <c r="D68" i="630"/>
  <c r="D69" i="630"/>
  <c r="D70" i="630"/>
  <c r="D61" i="630"/>
  <c r="D62" i="630"/>
  <c r="D60" i="630"/>
  <c r="E56" i="630"/>
  <c r="D38" i="630"/>
  <c r="D39" i="630"/>
  <c r="D37" i="630"/>
  <c r="F400" i="630"/>
  <c r="F399" i="630"/>
  <c r="F398" i="630"/>
  <c r="F397" i="630"/>
  <c r="F396" i="630"/>
  <c r="E395" i="630"/>
  <c r="E394" i="630"/>
  <c r="F391" i="630"/>
  <c r="F390" i="630"/>
  <c r="F389" i="630"/>
  <c r="F388" i="630"/>
  <c r="F383" i="630"/>
  <c r="F382" i="630"/>
  <c r="F381" i="630"/>
  <c r="F378" i="630"/>
  <c r="F377" i="630"/>
  <c r="F376" i="630"/>
  <c r="F375" i="630"/>
  <c r="F374" i="630"/>
  <c r="F373" i="630"/>
  <c r="F372" i="630"/>
  <c r="F371" i="630"/>
  <c r="F370" i="630"/>
  <c r="F367" i="630"/>
  <c r="F366" i="630"/>
  <c r="F365" i="630"/>
  <c r="F364" i="630"/>
  <c r="F363" i="630"/>
  <c r="F362" i="630"/>
  <c r="F361" i="630"/>
  <c r="F358" i="630"/>
  <c r="F357" i="630"/>
  <c r="F356" i="630"/>
  <c r="F355" i="630"/>
  <c r="F354" i="630"/>
  <c r="F353" i="630"/>
  <c r="F352" i="630"/>
  <c r="F351" i="630"/>
  <c r="F350" i="630"/>
  <c r="F349" i="630"/>
  <c r="F348" i="630"/>
  <c r="F347" i="630"/>
  <c r="F346" i="630"/>
  <c r="F345" i="630"/>
  <c r="F344" i="630"/>
  <c r="F341" i="630"/>
  <c r="F340" i="630"/>
  <c r="F339" i="630"/>
  <c r="F338" i="630"/>
  <c r="F337" i="630"/>
  <c r="F336" i="630"/>
  <c r="F335" i="630"/>
  <c r="F334" i="630"/>
  <c r="F333" i="630"/>
  <c r="F330" i="630"/>
  <c r="F329" i="630"/>
  <c r="F328" i="630"/>
  <c r="F327" i="630"/>
  <c r="F325" i="630"/>
  <c r="F322" i="630"/>
  <c r="F321" i="630"/>
  <c r="F320" i="630"/>
  <c r="F319" i="630"/>
  <c r="F318" i="630"/>
  <c r="F315" i="630"/>
  <c r="F316" i="630" s="1"/>
  <c r="F312" i="630"/>
  <c r="F313" i="630" s="1"/>
  <c r="G309" i="630"/>
  <c r="F309" i="630"/>
  <c r="F310" i="630" s="1"/>
  <c r="F306" i="630"/>
  <c r="F305" i="630"/>
  <c r="F304" i="630"/>
  <c r="F303" i="630"/>
  <c r="F300" i="630"/>
  <c r="F299" i="630"/>
  <c r="F295" i="630"/>
  <c r="F296" i="630" s="1"/>
  <c r="B290" i="630"/>
  <c r="B286" i="630"/>
  <c r="B285" i="630"/>
  <c r="F277" i="630"/>
  <c r="F276" i="630"/>
  <c r="F275" i="630"/>
  <c r="F274" i="630"/>
  <c r="F271" i="630"/>
  <c r="F270" i="630"/>
  <c r="E268" i="630"/>
  <c r="F264" i="630"/>
  <c r="F263" i="630"/>
  <c r="F262" i="630"/>
  <c r="F261" i="630"/>
  <c r="F259" i="630"/>
  <c r="F255" i="630"/>
  <c r="F254" i="630"/>
  <c r="F252" i="630"/>
  <c r="E243" i="630"/>
  <c r="E237" i="630"/>
  <c r="E236" i="630"/>
  <c r="F233" i="630"/>
  <c r="F232" i="630"/>
  <c r="F231" i="630"/>
  <c r="F230" i="630"/>
  <c r="F227" i="630"/>
  <c r="F226" i="630"/>
  <c r="F225" i="630"/>
  <c r="F224" i="630"/>
  <c r="B224" i="630"/>
  <c r="F223" i="630"/>
  <c r="F222" i="630"/>
  <c r="F219" i="630"/>
  <c r="F218" i="630"/>
  <c r="F217" i="630"/>
  <c r="F216" i="630"/>
  <c r="F215" i="630"/>
  <c r="F214" i="630"/>
  <c r="F213" i="630"/>
  <c r="F212" i="630"/>
  <c r="F211" i="630"/>
  <c r="F210" i="630"/>
  <c r="F209" i="630"/>
  <c r="F208" i="630"/>
  <c r="F207" i="630"/>
  <c r="F206" i="630"/>
  <c r="F205" i="630"/>
  <c r="F204" i="630"/>
  <c r="A204" i="630"/>
  <c r="A205" i="630" s="1"/>
  <c r="A206" i="630" s="1"/>
  <c r="F203" i="630"/>
  <c r="F202" i="630"/>
  <c r="B202" i="630"/>
  <c r="B222" i="630" s="1"/>
  <c r="F198" i="630"/>
  <c r="F197" i="630"/>
  <c r="E194" i="630"/>
  <c r="F193" i="630"/>
  <c r="E192" i="630"/>
  <c r="F191" i="630"/>
  <c r="E190" i="630"/>
  <c r="F189" i="630"/>
  <c r="F188" i="630"/>
  <c r="E187" i="630"/>
  <c r="F184" i="630"/>
  <c r="F183" i="630"/>
  <c r="F182" i="630"/>
  <c r="F181" i="630"/>
  <c r="F180" i="630"/>
  <c r="F179" i="630"/>
  <c r="F178" i="630"/>
  <c r="E177" i="630"/>
  <c r="F176" i="630"/>
  <c r="F175" i="630"/>
  <c r="E174" i="630"/>
  <c r="E173" i="630"/>
  <c r="F170" i="630"/>
  <c r="E169" i="630"/>
  <c r="E168" i="630"/>
  <c r="E167" i="630"/>
  <c r="E166" i="630"/>
  <c r="F162" i="630"/>
  <c r="F161" i="630"/>
  <c r="F160" i="630"/>
  <c r="F159" i="630"/>
  <c r="E158" i="630"/>
  <c r="F155" i="630"/>
  <c r="F154" i="630"/>
  <c r="F151" i="630"/>
  <c r="E150" i="630"/>
  <c r="E149" i="630"/>
  <c r="E148" i="630"/>
  <c r="F147" i="630"/>
  <c r="E146" i="630"/>
  <c r="E145" i="630"/>
  <c r="F142" i="630"/>
  <c r="F141" i="630"/>
  <c r="E140" i="630"/>
  <c r="E137" i="630"/>
  <c r="F136" i="630"/>
  <c r="F135" i="630"/>
  <c r="E134" i="630"/>
  <c r="E133" i="630"/>
  <c r="E132" i="630"/>
  <c r="E129" i="630"/>
  <c r="E116" i="630"/>
  <c r="E115" i="630"/>
  <c r="E114" i="630"/>
  <c r="F108" i="630"/>
  <c r="F107" i="630"/>
  <c r="F102" i="630"/>
  <c r="F103" i="630" s="1"/>
  <c r="F99" i="630"/>
  <c r="F98" i="630"/>
  <c r="F97" i="630"/>
  <c r="F96" i="630"/>
  <c r="F95" i="630"/>
  <c r="F92" i="630"/>
  <c r="F93" i="630" s="1"/>
  <c r="E69" i="630"/>
  <c r="E68" i="630"/>
  <c r="E67" i="630"/>
  <c r="E65" i="630"/>
  <c r="E62" i="630"/>
  <c r="E61" i="630"/>
  <c r="E60" i="630"/>
  <c r="F55" i="630"/>
  <c r="F33" i="630"/>
  <c r="F32" i="630"/>
  <c r="F31" i="630"/>
  <c r="F30" i="630"/>
  <c r="F29" i="630"/>
  <c r="F28" i="630"/>
  <c r="F27" i="630"/>
  <c r="F26" i="630"/>
  <c r="F23" i="630"/>
  <c r="F22" i="630"/>
  <c r="F21" i="630"/>
  <c r="F20" i="630"/>
  <c r="F19" i="630"/>
  <c r="F18" i="630"/>
  <c r="F17" i="630"/>
  <c r="F14" i="630"/>
  <c r="F13" i="630"/>
  <c r="F12" i="630"/>
  <c r="D326" i="629"/>
  <c r="F326" i="629" s="1"/>
  <c r="D288" i="629"/>
  <c r="F288" i="629" s="1"/>
  <c r="D290" i="629"/>
  <c r="F290" i="629" s="1"/>
  <c r="D291" i="629"/>
  <c r="F291" i="629" s="1"/>
  <c r="D287" i="629"/>
  <c r="F287" i="629" s="1"/>
  <c r="D285" i="629"/>
  <c r="F285" i="629" s="1"/>
  <c r="D282" i="629"/>
  <c r="F282" i="629" s="1"/>
  <c r="D280" i="629"/>
  <c r="D249" i="629"/>
  <c r="F249" i="629" s="1"/>
  <c r="D247" i="629"/>
  <c r="F247" i="629" s="1"/>
  <c r="D243" i="629"/>
  <c r="D241" i="629"/>
  <c r="F241" i="629" s="1"/>
  <c r="D238" i="629"/>
  <c r="F238" i="629" s="1"/>
  <c r="D236" i="629"/>
  <c r="E89" i="628"/>
  <c r="F89" i="628" s="1"/>
  <c r="D67" i="629"/>
  <c r="D68" i="629"/>
  <c r="D69" i="629"/>
  <c r="D70" i="629"/>
  <c r="F70" i="629" s="1"/>
  <c r="D61" i="629"/>
  <c r="D62" i="629"/>
  <c r="D60" i="629"/>
  <c r="D38" i="629"/>
  <c r="F38" i="629" s="1"/>
  <c r="D39" i="629"/>
  <c r="F39" i="629" s="1"/>
  <c r="D37" i="629"/>
  <c r="F37" i="629" s="1"/>
  <c r="F400" i="629"/>
  <c r="F399" i="629"/>
  <c r="F398" i="629"/>
  <c r="F397" i="629"/>
  <c r="F396" i="629"/>
  <c r="E395" i="629"/>
  <c r="F395" i="629" s="1"/>
  <c r="E394" i="629"/>
  <c r="F394" i="629" s="1"/>
  <c r="F391" i="629"/>
  <c r="F390" i="629"/>
  <c r="F389" i="629"/>
  <c r="F388" i="629"/>
  <c r="F383" i="629"/>
  <c r="F382" i="629"/>
  <c r="F381" i="629"/>
  <c r="F378" i="629"/>
  <c r="F377" i="629"/>
  <c r="F376" i="629"/>
  <c r="F375" i="629"/>
  <c r="F374" i="629"/>
  <c r="F373" i="629"/>
  <c r="F372" i="629"/>
  <c r="F371" i="629"/>
  <c r="F370" i="629"/>
  <c r="F367" i="629"/>
  <c r="F366" i="629"/>
  <c r="F365" i="629"/>
  <c r="F364" i="629"/>
  <c r="F363" i="629"/>
  <c r="F362" i="629"/>
  <c r="F361" i="629"/>
  <c r="F358" i="629"/>
  <c r="F357" i="629"/>
  <c r="F356" i="629"/>
  <c r="F355" i="629"/>
  <c r="F354" i="629"/>
  <c r="F353" i="629"/>
  <c r="F352" i="629"/>
  <c r="F351" i="629"/>
  <c r="F350" i="629"/>
  <c r="F349" i="629"/>
  <c r="F348" i="629"/>
  <c r="F347" i="629"/>
  <c r="F346" i="629"/>
  <c r="F345" i="629"/>
  <c r="F344" i="629"/>
  <c r="F341" i="629"/>
  <c r="F340" i="629"/>
  <c r="F339" i="629"/>
  <c r="F338" i="629"/>
  <c r="F337" i="629"/>
  <c r="F336" i="629"/>
  <c r="F335" i="629"/>
  <c r="F334" i="629"/>
  <c r="F333" i="629"/>
  <c r="F330" i="629"/>
  <c r="F329" i="629"/>
  <c r="F328" i="629"/>
  <c r="F327" i="629"/>
  <c r="F325" i="629"/>
  <c r="F322" i="629"/>
  <c r="F321" i="629"/>
  <c r="F320" i="629"/>
  <c r="F319" i="629"/>
  <c r="F318" i="629"/>
  <c r="F315" i="629"/>
  <c r="F316" i="629" s="1"/>
  <c r="F312" i="629"/>
  <c r="F313" i="629" s="1"/>
  <c r="F309" i="629"/>
  <c r="F310" i="629" s="1"/>
  <c r="F306" i="629"/>
  <c r="F305" i="629"/>
  <c r="F304" i="629"/>
  <c r="F303" i="629"/>
  <c r="F300" i="629"/>
  <c r="F299" i="629"/>
  <c r="F295" i="629"/>
  <c r="F296" i="629" s="1"/>
  <c r="B290" i="629"/>
  <c r="B286" i="629"/>
  <c r="B285" i="629"/>
  <c r="F277" i="629"/>
  <c r="F276" i="629"/>
  <c r="F275" i="629"/>
  <c r="F274" i="629"/>
  <c r="F271" i="629"/>
  <c r="F270" i="629"/>
  <c r="E268" i="629"/>
  <c r="E280" i="629" s="1"/>
  <c r="F264" i="629"/>
  <c r="F263" i="629"/>
  <c r="F262" i="629"/>
  <c r="F261" i="629"/>
  <c r="F259" i="629"/>
  <c r="F255" i="629"/>
  <c r="F254" i="629"/>
  <c r="F252" i="629"/>
  <c r="E243" i="629"/>
  <c r="E237" i="629"/>
  <c r="E242" i="629" s="1"/>
  <c r="E236" i="629"/>
  <c r="F233" i="629"/>
  <c r="F232" i="629"/>
  <c r="F231" i="629"/>
  <c r="F230" i="629"/>
  <c r="F227" i="629"/>
  <c r="F226" i="629"/>
  <c r="F225" i="629"/>
  <c r="F224" i="629"/>
  <c r="B224" i="629"/>
  <c r="F223" i="629"/>
  <c r="F222" i="629"/>
  <c r="F219" i="629"/>
  <c r="F218" i="629"/>
  <c r="F217" i="629"/>
  <c r="F216" i="629"/>
  <c r="F215" i="629"/>
  <c r="F214" i="629"/>
  <c r="F213" i="629"/>
  <c r="F212" i="629"/>
  <c r="F211" i="629"/>
  <c r="F210" i="629"/>
  <c r="F209" i="629"/>
  <c r="F208" i="629"/>
  <c r="F207" i="629"/>
  <c r="F206" i="629"/>
  <c r="F205" i="629"/>
  <c r="F204" i="629"/>
  <c r="A204" i="629"/>
  <c r="A205" i="629" s="1"/>
  <c r="A206" i="629" s="1"/>
  <c r="F203" i="629"/>
  <c r="F202" i="629"/>
  <c r="B202" i="629"/>
  <c r="B222" i="629" s="1"/>
  <c r="F198" i="629"/>
  <c r="F197" i="629"/>
  <c r="E194" i="629"/>
  <c r="F194" i="629" s="1"/>
  <c r="F193" i="629"/>
  <c r="E192" i="629"/>
  <c r="F192" i="629" s="1"/>
  <c r="F191" i="629"/>
  <c r="E190" i="629"/>
  <c r="F190" i="629" s="1"/>
  <c r="F189" i="629"/>
  <c r="F188" i="629"/>
  <c r="E187" i="629"/>
  <c r="F187" i="629" s="1"/>
  <c r="F184" i="629"/>
  <c r="F183" i="629"/>
  <c r="F182" i="629"/>
  <c r="F181" i="629"/>
  <c r="F180" i="629"/>
  <c r="F179" i="629"/>
  <c r="F178" i="629"/>
  <c r="E177" i="629"/>
  <c r="F177" i="629" s="1"/>
  <c r="F176" i="629"/>
  <c r="F175" i="629"/>
  <c r="E174" i="629"/>
  <c r="F174" i="629" s="1"/>
  <c r="E173" i="629"/>
  <c r="F173" i="629" s="1"/>
  <c r="F170" i="629"/>
  <c r="E169" i="629"/>
  <c r="F169" i="629" s="1"/>
  <c r="E168" i="629"/>
  <c r="F168" i="629" s="1"/>
  <c r="E167" i="629"/>
  <c r="F167" i="629" s="1"/>
  <c r="E166" i="629"/>
  <c r="F166" i="629" s="1"/>
  <c r="F162" i="629"/>
  <c r="F161" i="629"/>
  <c r="F160" i="629"/>
  <c r="F159" i="629"/>
  <c r="E158" i="629"/>
  <c r="F158" i="629" s="1"/>
  <c r="F155" i="629"/>
  <c r="F154" i="629"/>
  <c r="F151" i="629"/>
  <c r="E150" i="629"/>
  <c r="F150" i="629" s="1"/>
  <c r="E149" i="629"/>
  <c r="F149" i="629" s="1"/>
  <c r="E148" i="629"/>
  <c r="F148" i="629" s="1"/>
  <c r="F147" i="629"/>
  <c r="E146" i="629"/>
  <c r="F146" i="629" s="1"/>
  <c r="E145" i="629"/>
  <c r="F145" i="629" s="1"/>
  <c r="F142" i="629"/>
  <c r="F141" i="629"/>
  <c r="E140" i="629"/>
  <c r="F140" i="629" s="1"/>
  <c r="E137" i="629"/>
  <c r="F137" i="629" s="1"/>
  <c r="F136" i="629"/>
  <c r="F135" i="629"/>
  <c r="E134" i="629"/>
  <c r="F134" i="629" s="1"/>
  <c r="E133" i="629"/>
  <c r="F133" i="629" s="1"/>
  <c r="E132" i="629"/>
  <c r="F132" i="629" s="1"/>
  <c r="E129" i="629"/>
  <c r="F129" i="629" s="1"/>
  <c r="E116" i="629"/>
  <c r="F116" i="629" s="1"/>
  <c r="E115" i="629"/>
  <c r="F115" i="629" s="1"/>
  <c r="E114" i="629"/>
  <c r="E119" i="629" s="1"/>
  <c r="F119" i="629" s="1"/>
  <c r="F108" i="629"/>
  <c r="F107" i="629"/>
  <c r="F102" i="629"/>
  <c r="F103" i="629" s="1"/>
  <c r="F99" i="629"/>
  <c r="F98" i="629"/>
  <c r="F97" i="629"/>
  <c r="F96" i="629"/>
  <c r="F95" i="629"/>
  <c r="F92" i="629"/>
  <c r="F93" i="629" s="1"/>
  <c r="E89" i="629"/>
  <c r="F89" i="629" s="1"/>
  <c r="E69" i="629"/>
  <c r="E68" i="629"/>
  <c r="E67" i="629"/>
  <c r="E65" i="629"/>
  <c r="E79" i="629" s="1"/>
  <c r="E62" i="629"/>
  <c r="E76" i="629" s="1"/>
  <c r="E61" i="629"/>
  <c r="E75" i="629" s="1"/>
  <c r="E60" i="629"/>
  <c r="E74" i="629" s="1"/>
  <c r="F56" i="629"/>
  <c r="F55" i="629"/>
  <c r="F33" i="629"/>
  <c r="F32" i="629"/>
  <c r="F31" i="629"/>
  <c r="F30" i="629"/>
  <c r="F29" i="629"/>
  <c r="F28" i="629"/>
  <c r="F27" i="629"/>
  <c r="F26" i="629"/>
  <c r="F23" i="629"/>
  <c r="F22" i="629"/>
  <c r="F21" i="629"/>
  <c r="F20" i="629"/>
  <c r="F19" i="629"/>
  <c r="F18" i="629"/>
  <c r="F17" i="629"/>
  <c r="F14" i="629"/>
  <c r="F13" i="629"/>
  <c r="F12" i="629"/>
  <c r="D361" i="628"/>
  <c r="F361" i="628" s="1"/>
  <c r="D362" i="628"/>
  <c r="F362" i="628" s="1"/>
  <c r="D363" i="628"/>
  <c r="F363" i="628" s="1"/>
  <c r="D364" i="628"/>
  <c r="F364" i="628" s="1"/>
  <c r="D365" i="628"/>
  <c r="F365" i="628" s="1"/>
  <c r="D366" i="628"/>
  <c r="F366" i="628" s="1"/>
  <c r="D360" i="628"/>
  <c r="F360" i="628" s="1"/>
  <c r="F399" i="628"/>
  <c r="F398" i="628"/>
  <c r="F397" i="628"/>
  <c r="F396" i="628"/>
  <c r="F395" i="628"/>
  <c r="E394" i="628"/>
  <c r="F394" i="628" s="1"/>
  <c r="E393" i="628"/>
  <c r="F393" i="628" s="1"/>
  <c r="F390" i="628"/>
  <c r="F389" i="628"/>
  <c r="F388" i="628"/>
  <c r="F387" i="628"/>
  <c r="F382" i="628"/>
  <c r="F381" i="628"/>
  <c r="F380" i="628"/>
  <c r="F377" i="628"/>
  <c r="F376" i="628"/>
  <c r="F375" i="628"/>
  <c r="F374" i="628"/>
  <c r="F373" i="628"/>
  <c r="F372" i="628"/>
  <c r="F371" i="628"/>
  <c r="F370" i="628"/>
  <c r="F369" i="628"/>
  <c r="F357" i="628"/>
  <c r="F356" i="628"/>
  <c r="F355" i="628"/>
  <c r="F354" i="628"/>
  <c r="F353" i="628"/>
  <c r="F352" i="628"/>
  <c r="F351" i="628"/>
  <c r="F350" i="628"/>
  <c r="F349" i="628"/>
  <c r="F348" i="628"/>
  <c r="F347" i="628"/>
  <c r="F346" i="628"/>
  <c r="F345" i="628"/>
  <c r="F344" i="628"/>
  <c r="F343" i="628"/>
  <c r="F340" i="628"/>
  <c r="F339" i="628"/>
  <c r="F338" i="628"/>
  <c r="F337" i="628"/>
  <c r="F336" i="628"/>
  <c r="F335" i="628"/>
  <c r="F334" i="628"/>
  <c r="F333" i="628"/>
  <c r="F332" i="628"/>
  <c r="F329" i="628"/>
  <c r="F328" i="628"/>
  <c r="F327" i="628"/>
  <c r="F326" i="628"/>
  <c r="D325" i="628"/>
  <c r="F325" i="628" s="1"/>
  <c r="F324" i="628"/>
  <c r="F321" i="628"/>
  <c r="F320" i="628"/>
  <c r="F319" i="628"/>
  <c r="F318" i="628"/>
  <c r="F317" i="628"/>
  <c r="F314" i="628"/>
  <c r="F315" i="628" s="1"/>
  <c r="F311" i="628"/>
  <c r="F312" i="628" s="1"/>
  <c r="F308" i="628"/>
  <c r="F309" i="628" s="1"/>
  <c r="F305" i="628"/>
  <c r="F304" i="628"/>
  <c r="F303" i="628"/>
  <c r="F302" i="628"/>
  <c r="F299" i="628"/>
  <c r="F298" i="628"/>
  <c r="F294" i="628"/>
  <c r="F295" i="628" s="1"/>
  <c r="D290" i="628"/>
  <c r="F290" i="628" s="1"/>
  <c r="D289" i="628"/>
  <c r="F289" i="628" s="1"/>
  <c r="B289" i="628"/>
  <c r="D287" i="628"/>
  <c r="F287" i="628" s="1"/>
  <c r="D286" i="628"/>
  <c r="F286" i="628" s="1"/>
  <c r="B285" i="628"/>
  <c r="D284" i="628"/>
  <c r="F284" i="628" s="1"/>
  <c r="B284" i="628"/>
  <c r="F276" i="628"/>
  <c r="F275" i="628"/>
  <c r="F274" i="628"/>
  <c r="F273" i="628"/>
  <c r="F270" i="628"/>
  <c r="F269" i="628"/>
  <c r="E267" i="628"/>
  <c r="E279" i="628" s="1"/>
  <c r="F263" i="628"/>
  <c r="F262" i="628"/>
  <c r="F261" i="628"/>
  <c r="F260" i="628"/>
  <c r="F258" i="628"/>
  <c r="F255" i="628"/>
  <c r="F254" i="628"/>
  <c r="F253" i="628"/>
  <c r="F251" i="628"/>
  <c r="E242" i="628"/>
  <c r="E236" i="628"/>
  <c r="E247" i="628" s="1"/>
  <c r="E235" i="628"/>
  <c r="F232" i="628"/>
  <c r="F231" i="628"/>
  <c r="F230" i="628"/>
  <c r="F229" i="628"/>
  <c r="F226" i="628"/>
  <c r="F225" i="628"/>
  <c r="F224" i="628"/>
  <c r="F223" i="628"/>
  <c r="B223" i="628"/>
  <c r="F222" i="628"/>
  <c r="F221" i="628"/>
  <c r="F218" i="628"/>
  <c r="F217" i="628"/>
  <c r="F216" i="628"/>
  <c r="F215" i="628"/>
  <c r="F214" i="628"/>
  <c r="F213" i="628"/>
  <c r="F212" i="628"/>
  <c r="F211" i="628"/>
  <c r="F210" i="628"/>
  <c r="F209" i="628"/>
  <c r="F208" i="628"/>
  <c r="F207" i="628"/>
  <c r="F206" i="628"/>
  <c r="F205" i="628"/>
  <c r="F204" i="628"/>
  <c r="F203" i="628"/>
  <c r="A203" i="628"/>
  <c r="A204" i="628" s="1"/>
  <c r="A205" i="628" s="1"/>
  <c r="F202" i="628"/>
  <c r="F201" i="628"/>
  <c r="B201" i="628"/>
  <c r="B221" i="628" s="1"/>
  <c r="F197" i="628"/>
  <c r="F196" i="628"/>
  <c r="E193" i="628"/>
  <c r="F193" i="628" s="1"/>
  <c r="F192" i="628"/>
  <c r="E191" i="628"/>
  <c r="F191" i="628" s="1"/>
  <c r="F190" i="628"/>
  <c r="E189" i="628"/>
  <c r="F189" i="628" s="1"/>
  <c r="F188" i="628"/>
  <c r="F187" i="628"/>
  <c r="E186" i="628"/>
  <c r="F186" i="628" s="1"/>
  <c r="F183" i="628"/>
  <c r="F182" i="628"/>
  <c r="F181" i="628"/>
  <c r="F180" i="628"/>
  <c r="F179" i="628"/>
  <c r="F178" i="628"/>
  <c r="F177" i="628"/>
  <c r="E176" i="628"/>
  <c r="F176" i="628" s="1"/>
  <c r="F175" i="628"/>
  <c r="F174" i="628"/>
  <c r="E173" i="628"/>
  <c r="F173" i="628" s="1"/>
  <c r="E172" i="628"/>
  <c r="F172" i="628" s="1"/>
  <c r="F169" i="628"/>
  <c r="E168" i="628"/>
  <c r="F168" i="628" s="1"/>
  <c r="E167" i="628"/>
  <c r="F167" i="628" s="1"/>
  <c r="E166" i="628"/>
  <c r="F166" i="628" s="1"/>
  <c r="E165" i="628"/>
  <c r="F165" i="628" s="1"/>
  <c r="F161" i="628"/>
  <c r="F160" i="628"/>
  <c r="F159" i="628"/>
  <c r="F158" i="628"/>
  <c r="E157" i="628"/>
  <c r="F157" i="628" s="1"/>
  <c r="F154" i="628"/>
  <c r="F153" i="628"/>
  <c r="F150" i="628"/>
  <c r="E149" i="628"/>
  <c r="F149" i="628" s="1"/>
  <c r="E148" i="628"/>
  <c r="F148" i="628" s="1"/>
  <c r="E147" i="628"/>
  <c r="F147" i="628" s="1"/>
  <c r="F146" i="628"/>
  <c r="E145" i="628"/>
  <c r="F145" i="628" s="1"/>
  <c r="E144" i="628"/>
  <c r="F144" i="628" s="1"/>
  <c r="F141" i="628"/>
  <c r="F140" i="628"/>
  <c r="E139" i="628"/>
  <c r="F139" i="628" s="1"/>
  <c r="E136" i="628"/>
  <c r="F136" i="628" s="1"/>
  <c r="F135" i="628"/>
  <c r="F134" i="628"/>
  <c r="E133" i="628"/>
  <c r="F133" i="628" s="1"/>
  <c r="E132" i="628"/>
  <c r="F132" i="628" s="1"/>
  <c r="E131" i="628"/>
  <c r="F131" i="628" s="1"/>
  <c r="E128" i="628"/>
  <c r="F128" i="628" s="1"/>
  <c r="E115" i="628"/>
  <c r="E120" i="628" s="1"/>
  <c r="E114" i="628"/>
  <c r="F114" i="628" s="1"/>
  <c r="E113" i="628"/>
  <c r="E118" i="628" s="1"/>
  <c r="F118" i="628" s="1"/>
  <c r="F107" i="628"/>
  <c r="F106" i="628"/>
  <c r="F101" i="628"/>
  <c r="F102" i="628" s="1"/>
  <c r="F98" i="628"/>
  <c r="F97" i="628"/>
  <c r="F96" i="628"/>
  <c r="F95" i="628"/>
  <c r="F92" i="628"/>
  <c r="F93" i="628" s="1"/>
  <c r="D70" i="628"/>
  <c r="F70" i="628" s="1"/>
  <c r="E69" i="628"/>
  <c r="D69" i="628"/>
  <c r="E68" i="628"/>
  <c r="D68" i="628"/>
  <c r="E67" i="628"/>
  <c r="D67" i="628"/>
  <c r="E65" i="628"/>
  <c r="E79" i="628" s="1"/>
  <c r="E62" i="628"/>
  <c r="E76" i="628" s="1"/>
  <c r="D62" i="628"/>
  <c r="E61" i="628"/>
  <c r="E75" i="628" s="1"/>
  <c r="D61" i="628"/>
  <c r="E60" i="628"/>
  <c r="E74" i="628" s="1"/>
  <c r="D60" i="628"/>
  <c r="E56" i="628"/>
  <c r="F56" i="628" s="1"/>
  <c r="D55" i="628"/>
  <c r="F55" i="628" s="1"/>
  <c r="D39" i="628"/>
  <c r="F39" i="628" s="1"/>
  <c r="D38" i="628"/>
  <c r="F38" i="628" s="1"/>
  <c r="D37" i="628"/>
  <c r="F37" i="628" s="1"/>
  <c r="F33" i="628"/>
  <c r="F32" i="628"/>
  <c r="F31" i="628"/>
  <c r="F30" i="628"/>
  <c r="F29" i="628"/>
  <c r="F28" i="628"/>
  <c r="F27" i="628"/>
  <c r="F26" i="628"/>
  <c r="F23" i="628"/>
  <c r="F22" i="628"/>
  <c r="F21" i="628"/>
  <c r="F20" i="628"/>
  <c r="F19" i="628"/>
  <c r="F18" i="628"/>
  <c r="F17" i="628"/>
  <c r="F14" i="628"/>
  <c r="F13" i="628"/>
  <c r="F12" i="628"/>
  <c r="D289" i="631"/>
  <c r="F89" i="622"/>
  <c r="F90" i="622"/>
  <c r="D325" i="631"/>
  <c r="F325" i="631" s="1"/>
  <c r="F330" i="631" s="1"/>
  <c r="F384" i="631" s="1"/>
  <c r="D67" i="631"/>
  <c r="D68" i="631"/>
  <c r="D69" i="631"/>
  <c r="D61" i="631"/>
  <c r="D62" i="631"/>
  <c r="D60" i="631"/>
  <c r="E56" i="631"/>
  <c r="F56" i="631" s="1"/>
  <c r="D17" i="622"/>
  <c r="F17" i="622" s="1"/>
  <c r="D51" i="622"/>
  <c r="D50" i="622"/>
  <c r="D49" i="622"/>
  <c r="F49" i="622" s="1"/>
  <c r="D48" i="622"/>
  <c r="D47" i="622"/>
  <c r="D46" i="622"/>
  <c r="F46" i="622" s="1"/>
  <c r="D45" i="622"/>
  <c r="D43" i="622"/>
  <c r="F43" i="622" s="1"/>
  <c r="D42" i="622"/>
  <c r="F42" i="622" s="1"/>
  <c r="E399" i="622"/>
  <c r="F404" i="622"/>
  <c r="F403" i="622"/>
  <c r="F395" i="622"/>
  <c r="F394" i="622"/>
  <c r="F392" i="622"/>
  <c r="F387" i="622"/>
  <c r="F386" i="622"/>
  <c r="F385" i="622"/>
  <c r="F379" i="622"/>
  <c r="F376" i="622"/>
  <c r="F375" i="622"/>
  <c r="F374" i="622"/>
  <c r="F371" i="622"/>
  <c r="F366" i="622"/>
  <c r="F367" i="622"/>
  <c r="F368" i="622"/>
  <c r="F369" i="622"/>
  <c r="F370" i="622"/>
  <c r="F365" i="622"/>
  <c r="F362" i="622"/>
  <c r="F359" i="622"/>
  <c r="F354" i="622"/>
  <c r="F350" i="622"/>
  <c r="F349" i="622"/>
  <c r="F348" i="622"/>
  <c r="F345" i="622"/>
  <c r="F344" i="622"/>
  <c r="F343" i="622"/>
  <c r="F342" i="622"/>
  <c r="F341" i="622"/>
  <c r="F340" i="622"/>
  <c r="F339" i="622"/>
  <c r="F338" i="622"/>
  <c r="F337" i="622"/>
  <c r="F334" i="622"/>
  <c r="F333" i="622"/>
  <c r="F332" i="622"/>
  <c r="F331" i="622"/>
  <c r="F330" i="622"/>
  <c r="F329" i="622"/>
  <c r="F326" i="622"/>
  <c r="F325" i="622"/>
  <c r="F324" i="622"/>
  <c r="F323" i="622"/>
  <c r="F322" i="622"/>
  <c r="F319" i="622"/>
  <c r="F320" i="622" s="1"/>
  <c r="F316" i="622"/>
  <c r="F317" i="622" s="1"/>
  <c r="F313" i="622"/>
  <c r="F314" i="622" s="1"/>
  <c r="F310" i="622"/>
  <c r="F309" i="622"/>
  <c r="F308" i="622"/>
  <c r="F307" i="622"/>
  <c r="F304" i="622"/>
  <c r="F303" i="622"/>
  <c r="F299" i="622"/>
  <c r="F300" i="622" s="1"/>
  <c r="F295" i="622"/>
  <c r="F293" i="622"/>
  <c r="F291" i="622"/>
  <c r="F290" i="622"/>
  <c r="F288" i="622"/>
  <c r="F57" i="622"/>
  <c r="F285" i="622"/>
  <c r="F284" i="622"/>
  <c r="F283" i="622"/>
  <c r="F282" i="622"/>
  <c r="F279" i="622"/>
  <c r="F278" i="622"/>
  <c r="F271" i="622"/>
  <c r="F270" i="622"/>
  <c r="F269" i="622"/>
  <c r="F268" i="622"/>
  <c r="F266" i="622"/>
  <c r="F262" i="622"/>
  <c r="F261" i="622"/>
  <c r="F260" i="622"/>
  <c r="F258" i="622"/>
  <c r="F255" i="622"/>
  <c r="F253" i="622"/>
  <c r="F247" i="622"/>
  <c r="F244" i="622"/>
  <c r="F237" i="622"/>
  <c r="F236" i="622"/>
  <c r="F235" i="622"/>
  <c r="F234" i="622"/>
  <c r="F231" i="622"/>
  <c r="F230" i="622"/>
  <c r="F229" i="622"/>
  <c r="F228" i="622"/>
  <c r="F227" i="622"/>
  <c r="F223" i="622"/>
  <c r="F222" i="622"/>
  <c r="F221" i="622"/>
  <c r="F220" i="622"/>
  <c r="F219" i="622"/>
  <c r="F218" i="622"/>
  <c r="F217" i="622"/>
  <c r="F216" i="622"/>
  <c r="F215" i="622"/>
  <c r="F214" i="622"/>
  <c r="F213" i="622"/>
  <c r="F212" i="622"/>
  <c r="F211" i="622"/>
  <c r="F210" i="622"/>
  <c r="F209" i="622"/>
  <c r="F106" i="622"/>
  <c r="F103" i="622"/>
  <c r="F102" i="622"/>
  <c r="F101" i="622"/>
  <c r="F100" i="622"/>
  <c r="E207" i="622"/>
  <c r="F97" i="622"/>
  <c r="F94" i="622"/>
  <c r="F93" i="622"/>
  <c r="F92" i="622"/>
  <c r="F91" i="622"/>
  <c r="F88" i="622"/>
  <c r="F87" i="622"/>
  <c r="F86" i="622"/>
  <c r="F75" i="622"/>
  <c r="F61" i="622"/>
  <c r="F60" i="622"/>
  <c r="F48" i="622"/>
  <c r="F44" i="622"/>
  <c r="F39" i="622"/>
  <c r="F38" i="622"/>
  <c r="F37" i="622"/>
  <c r="F26" i="622"/>
  <c r="F27" i="622"/>
  <c r="F23" i="622"/>
  <c r="F22" i="622"/>
  <c r="F21" i="622"/>
  <c r="F20" i="622"/>
  <c r="F19" i="622"/>
  <c r="F14" i="622"/>
  <c r="F13" i="622"/>
  <c r="F12" i="622"/>
  <c r="E72" i="622"/>
  <c r="F72" i="622" s="1"/>
  <c r="E208" i="622"/>
  <c r="E65" i="622"/>
  <c r="F65" i="622" s="1"/>
  <c r="E70" i="622"/>
  <c r="E84" i="622" s="1"/>
  <c r="F84" i="622" s="1"/>
  <c r="E73" i="622"/>
  <c r="F73" i="622" s="1"/>
  <c r="E74" i="622"/>
  <c r="F74" i="622" s="1"/>
  <c r="F28" i="622"/>
  <c r="F29" i="622"/>
  <c r="F30" i="622"/>
  <c r="F31" i="622"/>
  <c r="F32" i="622"/>
  <c r="F33" i="622"/>
  <c r="E66" i="622"/>
  <c r="E80" i="622" s="1"/>
  <c r="F80" i="622" s="1"/>
  <c r="E67" i="622"/>
  <c r="E276" i="622"/>
  <c r="E55" i="622" s="1"/>
  <c r="F55" i="622" s="1"/>
  <c r="E249" i="622"/>
  <c r="F249" i="622" s="1"/>
  <c r="F351" i="622"/>
  <c r="F352" i="622"/>
  <c r="F353" i="622"/>
  <c r="F355" i="622"/>
  <c r="F356" i="622"/>
  <c r="F357" i="622"/>
  <c r="F358" i="622"/>
  <c r="F360" i="622"/>
  <c r="F361" i="622"/>
  <c r="F377" i="622"/>
  <c r="F378" i="622"/>
  <c r="F380" i="622"/>
  <c r="F381" i="622"/>
  <c r="F382" i="622"/>
  <c r="E398" i="622"/>
  <c r="F18" i="622"/>
  <c r="D70" i="622"/>
  <c r="D71" i="622"/>
  <c r="F85" i="622"/>
  <c r="B206" i="622"/>
  <c r="B226" i="622" s="1"/>
  <c r="B207" i="622"/>
  <c r="B203" i="630" s="1"/>
  <c r="D207" i="622"/>
  <c r="D202" i="631" s="1"/>
  <c r="A208" i="622"/>
  <c r="A209" i="622" s="1"/>
  <c r="A210" i="622" s="1"/>
  <c r="B209" i="622"/>
  <c r="B205" i="629" s="1"/>
  <c r="B228" i="622"/>
  <c r="D241" i="622"/>
  <c r="D248" i="622"/>
  <c r="D254" i="622"/>
  <c r="D259" i="622"/>
  <c r="D267" i="622"/>
  <c r="D277" i="622"/>
  <c r="D56" i="622"/>
  <c r="B288" i="622"/>
  <c r="B289" i="622"/>
  <c r="D289" i="622"/>
  <c r="D296" i="622" s="1"/>
  <c r="D292" i="622"/>
  <c r="B293" i="622"/>
  <c r="D393" i="622"/>
  <c r="D399" i="622"/>
  <c r="D401" i="622"/>
  <c r="E79" i="622"/>
  <c r="E206" i="622" s="1"/>
  <c r="F86" i="628" l="1"/>
  <c r="F85" i="628"/>
  <c r="F68" i="629"/>
  <c r="F388" i="622"/>
  <c r="F83" i="628"/>
  <c r="F88" i="628"/>
  <c r="D397" i="631"/>
  <c r="F277" i="628"/>
  <c r="F66" i="622"/>
  <c r="F300" i="628"/>
  <c r="F76" i="628"/>
  <c r="F278" i="629"/>
  <c r="F379" i="629"/>
  <c r="F392" i="629"/>
  <c r="F401" i="629"/>
  <c r="F100" i="630"/>
  <c r="F392" i="630"/>
  <c r="D268" i="631"/>
  <c r="F268" i="631" s="1"/>
  <c r="F271" i="631" s="1"/>
  <c r="F34" i="628"/>
  <c r="F341" i="628"/>
  <c r="F15" i="629"/>
  <c r="F301" i="629"/>
  <c r="F228" i="629"/>
  <c r="F323" i="629"/>
  <c r="F384" i="629"/>
  <c r="F15" i="628"/>
  <c r="F378" i="628"/>
  <c r="F383" i="628"/>
  <c r="F34" i="629"/>
  <c r="F307" i="629"/>
  <c r="D389" i="631"/>
  <c r="F389" i="631" s="1"/>
  <c r="D259" i="631"/>
  <c r="F259" i="631" s="1"/>
  <c r="F264" i="631" s="1"/>
  <c r="D76" i="629"/>
  <c r="F76" i="629" s="1"/>
  <c r="F234" i="629"/>
  <c r="F74" i="628"/>
  <c r="F75" i="628"/>
  <c r="F84" i="628"/>
  <c r="F67" i="629"/>
  <c r="F69" i="629"/>
  <c r="F243" i="629"/>
  <c r="F280" i="629"/>
  <c r="D74" i="629"/>
  <c r="F74" i="629" s="1"/>
  <c r="D75" i="629"/>
  <c r="F75" i="629" s="1"/>
  <c r="E119" i="630"/>
  <c r="E124" i="630" s="1"/>
  <c r="F116" i="630"/>
  <c r="F132" i="630"/>
  <c r="F134" i="630"/>
  <c r="F140" i="630"/>
  <c r="F146" i="630"/>
  <c r="F148" i="630"/>
  <c r="F150" i="630"/>
  <c r="F158" i="630"/>
  <c r="F167" i="630"/>
  <c r="F169" i="630"/>
  <c r="F173" i="630"/>
  <c r="F177" i="630"/>
  <c r="F187" i="630"/>
  <c r="F39" i="630"/>
  <c r="F70" i="630"/>
  <c r="F86" i="630"/>
  <c r="F84" i="630"/>
  <c r="F291" i="630"/>
  <c r="F288" i="630"/>
  <c r="F326" i="630"/>
  <c r="F331" i="630" s="1"/>
  <c r="F115" i="630"/>
  <c r="F129" i="630"/>
  <c r="F133" i="630"/>
  <c r="F137" i="630"/>
  <c r="F145" i="630"/>
  <c r="F149" i="630"/>
  <c r="E165" i="630"/>
  <c r="F168" i="630"/>
  <c r="F174" i="630"/>
  <c r="F190" i="630"/>
  <c r="F192" i="630"/>
  <c r="F194" i="630"/>
  <c r="F37" i="630"/>
  <c r="F38" i="630"/>
  <c r="F88" i="630"/>
  <c r="F85" i="630"/>
  <c r="F83" i="630"/>
  <c r="F287" i="630"/>
  <c r="F15" i="630"/>
  <c r="F306" i="628"/>
  <c r="F100" i="629"/>
  <c r="F24" i="629"/>
  <c r="F57" i="629"/>
  <c r="F114" i="629"/>
  <c r="F220" i="629"/>
  <c r="F359" i="629"/>
  <c r="F60" i="628"/>
  <c r="F206" i="622"/>
  <c r="F208" i="622"/>
  <c r="E241" i="622"/>
  <c r="E254" i="622" s="1"/>
  <c r="F398" i="622"/>
  <c r="E74" i="630"/>
  <c r="E76" i="630"/>
  <c r="F76" i="630" s="1"/>
  <c r="F67" i="630"/>
  <c r="F69" i="630"/>
  <c r="F394" i="630"/>
  <c r="E75" i="630"/>
  <c r="F75" i="630" s="1"/>
  <c r="E79" i="630"/>
  <c r="F68" i="630"/>
  <c r="E248" i="630"/>
  <c r="E253" i="630" s="1"/>
  <c r="E280" i="630"/>
  <c r="F395" i="630"/>
  <c r="F56" i="630"/>
  <c r="F57" i="630" s="1"/>
  <c r="F323" i="630"/>
  <c r="E89" i="631"/>
  <c r="F89" i="631" s="1"/>
  <c r="E256" i="629"/>
  <c r="F256" i="629" s="1"/>
  <c r="E256" i="630"/>
  <c r="F278" i="630"/>
  <c r="F342" i="630"/>
  <c r="F368" i="630"/>
  <c r="F384" i="630"/>
  <c r="F24" i="630"/>
  <c r="F34" i="630"/>
  <c r="F60" i="630"/>
  <c r="F62" i="630"/>
  <c r="F166" i="630"/>
  <c r="F220" i="630"/>
  <c r="F228" i="630"/>
  <c r="F234" i="630"/>
  <c r="E242" i="630"/>
  <c r="F268" i="630"/>
  <c r="F301" i="630"/>
  <c r="F307" i="630"/>
  <c r="F359" i="630"/>
  <c r="F379" i="630"/>
  <c r="F322" i="628"/>
  <c r="F391" i="628"/>
  <c r="F62" i="628"/>
  <c r="E241" i="628"/>
  <c r="F57" i="628"/>
  <c r="F68" i="628"/>
  <c r="F69" i="628"/>
  <c r="F227" i="628"/>
  <c r="F267" i="628"/>
  <c r="F358" i="628"/>
  <c r="D395" i="631"/>
  <c r="D402" i="622"/>
  <c r="F60" i="631"/>
  <c r="F61" i="631"/>
  <c r="F69" i="631"/>
  <c r="F67" i="631"/>
  <c r="F289" i="631"/>
  <c r="F76" i="631"/>
  <c r="F202" i="631"/>
  <c r="F219" i="631" s="1"/>
  <c r="F62" i="631"/>
  <c r="F68" i="631"/>
  <c r="F74" i="631"/>
  <c r="F75" i="631"/>
  <c r="F393" i="622"/>
  <c r="F396" i="622" s="1"/>
  <c r="F390" i="631"/>
  <c r="D252" i="631"/>
  <c r="D66" i="630"/>
  <c r="F19" i="631"/>
  <c r="D17" i="631"/>
  <c r="D70" i="631"/>
  <c r="D39" i="631"/>
  <c r="D235" i="628"/>
  <c r="F235" i="628" s="1"/>
  <c r="D235" i="631"/>
  <c r="D240" i="631"/>
  <c r="D246" i="628"/>
  <c r="D247" i="630" s="1"/>
  <c r="D246" i="631"/>
  <c r="D281" i="628"/>
  <c r="D282" i="630" s="1"/>
  <c r="D281" i="631"/>
  <c r="D290" i="631"/>
  <c r="D287" i="631"/>
  <c r="D88" i="631"/>
  <c r="D85" i="629"/>
  <c r="F85" i="629" s="1"/>
  <c r="D85" i="631"/>
  <c r="D83" i="629"/>
  <c r="F83" i="629" s="1"/>
  <c r="D83" i="631"/>
  <c r="F20" i="631"/>
  <c r="D18" i="631"/>
  <c r="D55" i="631"/>
  <c r="D37" i="631"/>
  <c r="D38" i="631"/>
  <c r="D237" i="628"/>
  <c r="F237" i="628" s="1"/>
  <c r="D237" i="631"/>
  <c r="D242" i="628"/>
  <c r="F242" i="628" s="1"/>
  <c r="D242" i="631"/>
  <c r="D248" i="631"/>
  <c r="D279" i="628"/>
  <c r="D280" i="630" s="1"/>
  <c r="D279" i="631"/>
  <c r="D284" i="631"/>
  <c r="D286" i="631"/>
  <c r="D86" i="629"/>
  <c r="F86" i="629" s="1"/>
  <c r="D86" i="631"/>
  <c r="D84" i="631"/>
  <c r="F71" i="622"/>
  <c r="F399" i="622"/>
  <c r="F292" i="622"/>
  <c r="F47" i="622"/>
  <c r="F51" i="622"/>
  <c r="D236" i="628"/>
  <c r="D280" i="628"/>
  <c r="D281" i="630" s="1"/>
  <c r="D285" i="631"/>
  <c r="D82" i="631"/>
  <c r="D80" i="631"/>
  <c r="D65" i="628"/>
  <c r="F65" i="628" s="1"/>
  <c r="D66" i="628"/>
  <c r="F66" i="628" s="1"/>
  <c r="D285" i="628"/>
  <c r="D288" i="628"/>
  <c r="F288" i="628" s="1"/>
  <c r="B202" i="628"/>
  <c r="D51" i="629"/>
  <c r="F51" i="629" s="1"/>
  <c r="D49" i="629"/>
  <c r="F49" i="629" s="1"/>
  <c r="D47" i="629"/>
  <c r="F47" i="629" s="1"/>
  <c r="D45" i="629"/>
  <c r="F45" i="629" s="1"/>
  <c r="D43" i="629"/>
  <c r="F43" i="629" s="1"/>
  <c r="D65" i="629"/>
  <c r="F65" i="629" s="1"/>
  <c r="D237" i="629"/>
  <c r="F237" i="629" s="1"/>
  <c r="D242" i="629"/>
  <c r="F242" i="629" s="1"/>
  <c r="D289" i="629"/>
  <c r="F289" i="629" s="1"/>
  <c r="B205" i="630"/>
  <c r="D43" i="630"/>
  <c r="D51" i="630"/>
  <c r="D49" i="630"/>
  <c r="D47" i="630"/>
  <c r="D45" i="630"/>
  <c r="D79" i="628"/>
  <c r="D79" i="630" s="1"/>
  <c r="D87" i="628"/>
  <c r="D81" i="628"/>
  <c r="D289" i="630"/>
  <c r="F296" i="622"/>
  <c r="D241" i="628"/>
  <c r="D247" i="628"/>
  <c r="D248" i="630" s="1"/>
  <c r="D79" i="629"/>
  <c r="F79" i="629" s="1"/>
  <c r="D87" i="631"/>
  <c r="D81" i="631"/>
  <c r="D42" i="628"/>
  <c r="F42" i="628" s="1"/>
  <c r="D43" i="628"/>
  <c r="F43" i="628" s="1"/>
  <c r="D44" i="628"/>
  <c r="F44" i="628" s="1"/>
  <c r="D45" i="628"/>
  <c r="F45" i="628" s="1"/>
  <c r="D46" i="628"/>
  <c r="F46" i="628" s="1"/>
  <c r="D47" i="628"/>
  <c r="F47" i="628" s="1"/>
  <c r="D48" i="628"/>
  <c r="F48" i="628" s="1"/>
  <c r="D49" i="628"/>
  <c r="F49" i="628" s="1"/>
  <c r="D50" i="628"/>
  <c r="F50" i="628" s="1"/>
  <c r="D51" i="628"/>
  <c r="F51" i="628" s="1"/>
  <c r="D291" i="628"/>
  <c r="F291" i="628" s="1"/>
  <c r="B204" i="628"/>
  <c r="B203" i="629"/>
  <c r="D42" i="629"/>
  <c r="F42" i="629" s="1"/>
  <c r="D50" i="629"/>
  <c r="F50" i="629" s="1"/>
  <c r="D48" i="629"/>
  <c r="F48" i="629" s="1"/>
  <c r="D46" i="629"/>
  <c r="F46" i="629" s="1"/>
  <c r="D44" i="629"/>
  <c r="F44" i="629" s="1"/>
  <c r="D66" i="629"/>
  <c r="F66" i="629" s="1"/>
  <c r="D88" i="629"/>
  <c r="F88" i="629" s="1"/>
  <c r="D84" i="629"/>
  <c r="F84" i="629" s="1"/>
  <c r="D248" i="629"/>
  <c r="D281" i="629"/>
  <c r="D286" i="629"/>
  <c r="D292" i="629"/>
  <c r="F292" i="629" s="1"/>
  <c r="D42" i="630"/>
  <c r="D44" i="630"/>
  <c r="D50" i="630"/>
  <c r="D48" i="630"/>
  <c r="D46" i="630"/>
  <c r="D65" i="630"/>
  <c r="D82" i="628"/>
  <c r="D80" i="628"/>
  <c r="D240" i="628"/>
  <c r="D248" i="628"/>
  <c r="D292" i="630"/>
  <c r="D286" i="630"/>
  <c r="E120" i="630"/>
  <c r="E125" i="630" s="1"/>
  <c r="E124" i="629"/>
  <c r="F124" i="629" s="1"/>
  <c r="F113" i="628"/>
  <c r="E121" i="629"/>
  <c r="F121" i="629" s="1"/>
  <c r="F115" i="628"/>
  <c r="E120" i="629"/>
  <c r="F114" i="630"/>
  <c r="E121" i="630"/>
  <c r="F61" i="630"/>
  <c r="F342" i="629"/>
  <c r="F331" i="629"/>
  <c r="F236" i="629"/>
  <c r="F40" i="629"/>
  <c r="F368" i="629"/>
  <c r="F60" i="629"/>
  <c r="E248" i="629"/>
  <c r="F62" i="629"/>
  <c r="E165" i="629"/>
  <c r="F165" i="629" s="1"/>
  <c r="F268" i="629"/>
  <c r="F61" i="629"/>
  <c r="F67" i="628"/>
  <c r="E164" i="628"/>
  <c r="F164" i="628" s="1"/>
  <c r="F367" i="628"/>
  <c r="F330" i="628"/>
  <c r="F233" i="628"/>
  <c r="F219" i="628"/>
  <c r="F99" i="628"/>
  <c r="F24" i="628"/>
  <c r="E125" i="628"/>
  <c r="F125" i="628" s="1"/>
  <c r="F120" i="628"/>
  <c r="F40" i="628"/>
  <c r="F400" i="628"/>
  <c r="E252" i="628"/>
  <c r="E119" i="628"/>
  <c r="E123" i="628"/>
  <c r="F123" i="628" s="1"/>
  <c r="F61" i="628"/>
  <c r="F335" i="622"/>
  <c r="F372" i="622"/>
  <c r="F79" i="622"/>
  <c r="F45" i="622"/>
  <c r="F50" i="622"/>
  <c r="F305" i="622"/>
  <c r="F15" i="622"/>
  <c r="F24" i="622"/>
  <c r="F95" i="622"/>
  <c r="E226" i="622"/>
  <c r="E240" i="622" s="1"/>
  <c r="F240" i="622" s="1"/>
  <c r="F286" i="622"/>
  <c r="F363" i="622"/>
  <c r="F62" i="622"/>
  <c r="F70" i="622"/>
  <c r="F383" i="622"/>
  <c r="F276" i="622"/>
  <c r="F40" i="622"/>
  <c r="F104" i="622"/>
  <c r="F238" i="622"/>
  <c r="F311" i="622"/>
  <c r="F346" i="622"/>
  <c r="F401" i="622"/>
  <c r="D400" i="622"/>
  <c r="F67" i="622"/>
  <c r="E81" i="622"/>
  <c r="F81" i="622" s="1"/>
  <c r="F327" i="622"/>
  <c r="F34" i="622"/>
  <c r="F207" i="622"/>
  <c r="F68" i="622" l="1"/>
  <c r="F241" i="622"/>
  <c r="F119" i="630"/>
  <c r="F248" i="630"/>
  <c r="D396" i="631"/>
  <c r="F396" i="631" s="1"/>
  <c r="H34" i="622"/>
  <c r="F247" i="628"/>
  <c r="F77" i="628"/>
  <c r="F244" i="629"/>
  <c r="E248" i="622"/>
  <c r="F248" i="622" s="1"/>
  <c r="F250" i="622" s="1"/>
  <c r="F40" i="630"/>
  <c r="F63" i="628"/>
  <c r="D236" i="630"/>
  <c r="F236" i="630" s="1"/>
  <c r="F224" i="622"/>
  <c r="F52" i="622"/>
  <c r="F71" i="629"/>
  <c r="F77" i="629"/>
  <c r="F124" i="630"/>
  <c r="F292" i="630"/>
  <c r="F46" i="630"/>
  <c r="F50" i="630"/>
  <c r="F42" i="630"/>
  <c r="F289" i="630"/>
  <c r="F45" i="630"/>
  <c r="F49" i="630"/>
  <c r="F43" i="630"/>
  <c r="F280" i="630"/>
  <c r="F282" i="630"/>
  <c r="F247" i="630"/>
  <c r="F165" i="630"/>
  <c r="F125" i="630"/>
  <c r="F120" i="630"/>
  <c r="F65" i="630"/>
  <c r="F48" i="630"/>
  <c r="F44" i="630"/>
  <c r="F79" i="630"/>
  <c r="F47" i="630"/>
  <c r="F51" i="630"/>
  <c r="F66" i="630"/>
  <c r="F385" i="629"/>
  <c r="D238" i="630"/>
  <c r="F226" i="622"/>
  <c r="F232" i="622" s="1"/>
  <c r="F74" i="630"/>
  <c r="F77" i="630" s="1"/>
  <c r="F401" i="630"/>
  <c r="F256" i="630"/>
  <c r="F63" i="630"/>
  <c r="F385" i="630"/>
  <c r="F63" i="631"/>
  <c r="F389" i="622"/>
  <c r="F281" i="628"/>
  <c r="F246" i="628"/>
  <c r="F392" i="631"/>
  <c r="D243" i="630"/>
  <c r="F52" i="629"/>
  <c r="F71" i="628"/>
  <c r="F402" i="622"/>
  <c r="D398" i="631"/>
  <c r="F395" i="631"/>
  <c r="F82" i="622"/>
  <c r="F76" i="622"/>
  <c r="F279" i="628"/>
  <c r="F87" i="631"/>
  <c r="F82" i="631"/>
  <c r="F84" i="631"/>
  <c r="F86" i="631"/>
  <c r="F286" i="631"/>
  <c r="F284" i="631"/>
  <c r="F279" i="631"/>
  <c r="F248" i="631"/>
  <c r="F242" i="631"/>
  <c r="F237" i="631"/>
  <c r="F38" i="631"/>
  <c r="F37" i="631"/>
  <c r="F55" i="631"/>
  <c r="F18" i="631"/>
  <c r="F83" i="631"/>
  <c r="F85" i="631"/>
  <c r="F88" i="631"/>
  <c r="F287" i="631"/>
  <c r="F290" i="631"/>
  <c r="F281" i="631"/>
  <c r="F246" i="631"/>
  <c r="F240" i="631"/>
  <c r="F235" i="631"/>
  <c r="F39" i="631"/>
  <c r="F70" i="631"/>
  <c r="F17" i="631"/>
  <c r="F77" i="631"/>
  <c r="F81" i="631"/>
  <c r="F80" i="631"/>
  <c r="F285" i="631"/>
  <c r="F252" i="631"/>
  <c r="F256" i="631" s="1"/>
  <c r="D50" i="631"/>
  <c r="D46" i="631"/>
  <c r="D42" i="631"/>
  <c r="D280" i="631"/>
  <c r="D49" i="631"/>
  <c r="D45" i="631"/>
  <c r="F400" i="622"/>
  <c r="D48" i="631"/>
  <c r="D44" i="631"/>
  <c r="D65" i="631"/>
  <c r="D236" i="631"/>
  <c r="D247" i="631"/>
  <c r="D291" i="631"/>
  <c r="D51" i="631"/>
  <c r="D47" i="631"/>
  <c r="D43" i="631"/>
  <c r="D288" i="631"/>
  <c r="D79" i="631"/>
  <c r="D66" i="631"/>
  <c r="D241" i="631"/>
  <c r="D241" i="630"/>
  <c r="F240" i="628"/>
  <c r="D82" i="630"/>
  <c r="F82" i="628"/>
  <c r="D87" i="629"/>
  <c r="F87" i="629" s="1"/>
  <c r="D87" i="630"/>
  <c r="F87" i="628"/>
  <c r="D80" i="629"/>
  <c r="F80" i="629" s="1"/>
  <c r="D237" i="630"/>
  <c r="F236" i="628"/>
  <c r="F238" i="628" s="1"/>
  <c r="F52" i="628"/>
  <c r="D249" i="630"/>
  <c r="F248" i="628"/>
  <c r="D80" i="630"/>
  <c r="F80" i="628"/>
  <c r="D81" i="629"/>
  <c r="F81" i="629" s="1"/>
  <c r="D242" i="630"/>
  <c r="F241" i="628"/>
  <c r="F81" i="628"/>
  <c r="D81" i="630"/>
  <c r="D82" i="629"/>
  <c r="F82" i="629" s="1"/>
  <c r="F384" i="628"/>
  <c r="F79" i="628"/>
  <c r="E126" i="629"/>
  <c r="F126" i="629" s="1"/>
  <c r="F120" i="629"/>
  <c r="E125" i="629"/>
  <c r="F125" i="629" s="1"/>
  <c r="E260" i="630"/>
  <c r="F253" i="630"/>
  <c r="E126" i="630"/>
  <c r="F121" i="630"/>
  <c r="F239" i="629"/>
  <c r="F248" i="629"/>
  <c r="F250" i="629" s="1"/>
  <c r="E253" i="629"/>
  <c r="F63" i="629"/>
  <c r="E259" i="628"/>
  <c r="F252" i="628"/>
  <c r="F256" i="628" s="1"/>
  <c r="F119" i="628"/>
  <c r="E124" i="628"/>
  <c r="F124" i="628" s="1"/>
  <c r="E259" i="622"/>
  <c r="F254" i="622"/>
  <c r="F256" i="622" s="1"/>
  <c r="F245" i="622"/>
  <c r="F405" i="622" l="1"/>
  <c r="F52" i="630"/>
  <c r="F242" i="630"/>
  <c r="F80" i="630"/>
  <c r="F249" i="630"/>
  <c r="F250" i="630" s="1"/>
  <c r="F237" i="630"/>
  <c r="F87" i="630"/>
  <c r="F82" i="630"/>
  <c r="F241" i="630"/>
  <c r="F243" i="630"/>
  <c r="F238" i="630"/>
  <c r="F71" i="630"/>
  <c r="F126" i="630"/>
  <c r="F199" i="630" s="1"/>
  <c r="F81" i="630"/>
  <c r="F257" i="630"/>
  <c r="F199" i="629"/>
  <c r="F40" i="631"/>
  <c r="F249" i="628"/>
  <c r="F90" i="628"/>
  <c r="F24" i="631"/>
  <c r="F57" i="631"/>
  <c r="F66" i="631"/>
  <c r="F288" i="631"/>
  <c r="F47" i="631"/>
  <c r="F291" i="631"/>
  <c r="F236" i="631"/>
  <c r="F238" i="631" s="1"/>
  <c r="F48" i="631"/>
  <c r="F45" i="631"/>
  <c r="F280" i="631"/>
  <c r="F282" i="631" s="1"/>
  <c r="F46" i="631"/>
  <c r="F241" i="631"/>
  <c r="F243" i="631" s="1"/>
  <c r="F79" i="631"/>
  <c r="F90" i="631" s="1"/>
  <c r="H102" i="631" s="1"/>
  <c r="F43" i="631"/>
  <c r="F51" i="631"/>
  <c r="F247" i="631"/>
  <c r="F249" i="631" s="1"/>
  <c r="H271" i="631" s="1"/>
  <c r="F65" i="631"/>
  <c r="F44" i="631"/>
  <c r="F49" i="631"/>
  <c r="F42" i="631"/>
  <c r="F50" i="631"/>
  <c r="F397" i="631"/>
  <c r="F398" i="631"/>
  <c r="F90" i="629"/>
  <c r="F243" i="628"/>
  <c r="E269" i="630"/>
  <c r="F260" i="630"/>
  <c r="F265" i="630" s="1"/>
  <c r="F253" i="629"/>
  <c r="F257" i="629" s="1"/>
  <c r="E260" i="629"/>
  <c r="F259" i="628"/>
  <c r="F264" i="628" s="1"/>
  <c r="E268" i="628"/>
  <c r="F198" i="628"/>
  <c r="F259" i="622"/>
  <c r="F264" i="622" s="1"/>
  <c r="E267" i="622"/>
  <c r="H243" i="631" l="1"/>
  <c r="F90" i="630"/>
  <c r="F244" i="630"/>
  <c r="F239" i="630"/>
  <c r="F52" i="631"/>
  <c r="H57" i="631" s="1"/>
  <c r="F292" i="631"/>
  <c r="F71" i="631"/>
  <c r="H71" i="631" s="1"/>
  <c r="F401" i="631"/>
  <c r="E281" i="630"/>
  <c r="E286" i="630"/>
  <c r="F269" i="630"/>
  <c r="F272" i="630" s="1"/>
  <c r="F260" i="629"/>
  <c r="F265" i="629" s="1"/>
  <c r="E269" i="629"/>
  <c r="E280" i="628"/>
  <c r="F280" i="628" s="1"/>
  <c r="F282" i="628" s="1"/>
  <c r="E285" i="628"/>
  <c r="F285" i="628" s="1"/>
  <c r="F292" i="628" s="1"/>
  <c r="F268" i="628"/>
  <c r="F271" i="628" s="1"/>
  <c r="E277" i="622"/>
  <c r="F267" i="622"/>
  <c r="F273" i="622" s="1"/>
  <c r="H401" i="631" l="1"/>
  <c r="F407" i="631"/>
  <c r="F406" i="628"/>
  <c r="F408" i="628" s="1"/>
  <c r="F286" i="630"/>
  <c r="F293" i="630" s="1"/>
  <c r="F281" i="630"/>
  <c r="F283" i="630" s="1"/>
  <c r="F269" i="629"/>
  <c r="F272" i="629" s="1"/>
  <c r="E281" i="629"/>
  <c r="F281" i="629" s="1"/>
  <c r="F283" i="629" s="1"/>
  <c r="E286" i="629"/>
  <c r="F286" i="629" s="1"/>
  <c r="F293" i="629" s="1"/>
  <c r="E289" i="622"/>
  <c r="F289" i="622" s="1"/>
  <c r="F297" i="622" s="1"/>
  <c r="E56" i="622"/>
  <c r="F56" i="622" s="1"/>
  <c r="F58" i="622" s="1"/>
  <c r="F277" i="622"/>
  <c r="F280" i="622" s="1"/>
  <c r="F407" i="629" l="1"/>
  <c r="F407" i="630"/>
  <c r="F409" i="630" s="1"/>
  <c r="F411" i="622"/>
  <c r="F410" i="631"/>
  <c r="F411" i="631" s="1"/>
  <c r="F408" i="631"/>
  <c r="F409" i="631"/>
  <c r="F407" i="628"/>
  <c r="F409" i="628"/>
  <c r="F410" i="628" s="1"/>
  <c r="F410" i="630" l="1"/>
  <c r="F411" i="630" s="1"/>
  <c r="F408" i="630"/>
  <c r="F412" i="631"/>
  <c r="H412" i="631" s="1"/>
  <c r="F410" i="629"/>
  <c r="F411" i="629" s="1"/>
  <c r="F409" i="629"/>
  <c r="F408" i="629"/>
  <c r="F411" i="628"/>
  <c r="F412" i="628" s="1"/>
  <c r="G412" i="628" s="1"/>
  <c r="G413" i="628" s="1"/>
  <c r="F413" i="628" s="1"/>
  <c r="F414" i="622"/>
  <c r="F415" i="622" s="1"/>
  <c r="F412" i="622"/>
  <c r="F413" i="622"/>
  <c r="F412" i="630" l="1"/>
  <c r="F413" i="630" s="1"/>
  <c r="G413" i="630" s="1"/>
  <c r="G414" i="630" s="1"/>
  <c r="F414" i="630" s="1"/>
  <c r="F414" i="628"/>
  <c r="F413" i="631"/>
  <c r="F412" i="629"/>
  <c r="F413" i="629" s="1"/>
  <c r="G413" i="629" s="1"/>
  <c r="G414" i="629" s="1"/>
  <c r="F414" i="629" s="1"/>
  <c r="F416" i="622"/>
  <c r="I412" i="631" l="1"/>
  <c r="F417" i="622"/>
  <c r="G417" i="622" s="1"/>
  <c r="G418" i="622" s="1"/>
  <c r="F418" i="622" s="1"/>
  <c r="G413" i="631"/>
  <c r="G414" i="631" s="1"/>
  <c r="F414" i="631" s="1"/>
  <c r="F415" i="630"/>
  <c r="F415" i="629"/>
  <c r="F419" i="622" l="1"/>
  <c r="F415" i="631"/>
</calcChain>
</file>

<file path=xl/sharedStrings.xml><?xml version="1.0" encoding="utf-8"?>
<sst xmlns="http://schemas.openxmlformats.org/spreadsheetml/2006/main" count="5246" uniqueCount="994">
  <si>
    <t>Item</t>
  </si>
  <si>
    <t>Descripción</t>
  </si>
  <si>
    <t>Valor unitario</t>
  </si>
  <si>
    <t>Valor parcial</t>
  </si>
  <si>
    <t>ESTRUCTURA DE ENTRADA</t>
  </si>
  <si>
    <t>Desmonte y Limpieza</t>
  </si>
  <si>
    <t>Desarenador</t>
  </si>
  <si>
    <t>Suministro e instalacion de cribado grueso</t>
  </si>
  <si>
    <t>Suministro e instalacion de cribado fino</t>
  </si>
  <si>
    <t>ZANJAS DE OXIDACIÓN</t>
  </si>
  <si>
    <t>Preliminares</t>
  </si>
  <si>
    <t>Tanques de aireacion</t>
  </si>
  <si>
    <t>Relleno con recebo</t>
  </si>
  <si>
    <t>Equipos</t>
  </si>
  <si>
    <t>SEDIMENTADORES</t>
  </si>
  <si>
    <t xml:space="preserve">Localizacion y replanteo </t>
  </si>
  <si>
    <t>Tanques de sedimentación</t>
  </si>
  <si>
    <t>LECHOS DE SECADO DE LODO</t>
  </si>
  <si>
    <t>Módulos de secado</t>
  </si>
  <si>
    <t>UND</t>
  </si>
  <si>
    <t>Equipo de Laboratorio</t>
  </si>
  <si>
    <t>Subtotal</t>
  </si>
  <si>
    <t>Administración 15%</t>
  </si>
  <si>
    <t>Imprevistos  8%</t>
  </si>
  <si>
    <t>Utilidad 8%</t>
  </si>
  <si>
    <t>I</t>
  </si>
  <si>
    <t>1.1</t>
  </si>
  <si>
    <t>1.1.1</t>
  </si>
  <si>
    <t>SISTEMA AIREACION EXTENDIDA</t>
  </si>
  <si>
    <t>PLANTA DE TRATAMIENTO DE AGUAS RESIDUALES</t>
  </si>
  <si>
    <t>GLB</t>
  </si>
  <si>
    <t>1.1.2</t>
  </si>
  <si>
    <t>1.1.3</t>
  </si>
  <si>
    <t>1.2.1</t>
  </si>
  <si>
    <t>1.2.2</t>
  </si>
  <si>
    <t>1.2.3</t>
  </si>
  <si>
    <t>1.3.1</t>
  </si>
  <si>
    <t>1.3.2</t>
  </si>
  <si>
    <t>1.4.1</t>
  </si>
  <si>
    <t>1.4.2</t>
  </si>
  <si>
    <t>1.4.3</t>
  </si>
  <si>
    <t>1.4.4</t>
  </si>
  <si>
    <t>1.5</t>
  </si>
  <si>
    <t>1.6</t>
  </si>
  <si>
    <t>ML</t>
  </si>
  <si>
    <t>SUBTOTAL</t>
  </si>
  <si>
    <t>UN</t>
  </si>
  <si>
    <t>PRESUPUESTO DE OBRA</t>
  </si>
  <si>
    <t>KG</t>
  </si>
  <si>
    <t>Relleno con material seleccionado de la misma excavacion</t>
  </si>
  <si>
    <t>OBRAS VARIAS</t>
  </si>
  <si>
    <t>Empradizacion (Incluye Tierra Negra)</t>
  </si>
  <si>
    <t>Und</t>
  </si>
  <si>
    <t>Suministro e instalacion de concreto f´c = 4000 psi</t>
  </si>
  <si>
    <t>Suministro e instalacion de concreto  f´c = 4000 psi</t>
  </si>
  <si>
    <t>Suministro e instalacion de concreto - solado f´c = 4000 PSI</t>
  </si>
  <si>
    <t>Equipo de Aireación 20 HP</t>
  </si>
  <si>
    <t>accesoríos, válvulas y compuertas</t>
  </si>
  <si>
    <t>Localizacion y replanteo</t>
  </si>
  <si>
    <t>Pozo de bombeo  de H= 3 metros y D=1.8 m</t>
  </si>
  <si>
    <r>
      <t>M</t>
    </r>
    <r>
      <rPr>
        <vertAlign val="superscript"/>
        <sz val="8"/>
        <rFont val="Verdana"/>
        <family val="2"/>
      </rPr>
      <t>2</t>
    </r>
  </si>
  <si>
    <r>
      <t>M</t>
    </r>
    <r>
      <rPr>
        <vertAlign val="superscript"/>
        <sz val="10"/>
        <rFont val="Verdana"/>
        <family val="2"/>
      </rPr>
      <t>3</t>
    </r>
  </si>
  <si>
    <t>Pozo de Bombeo</t>
  </si>
  <si>
    <t>Tanque de Almacenamiento</t>
  </si>
  <si>
    <t xml:space="preserve">Tuberia </t>
  </si>
  <si>
    <t>Suministro e instalacion de tuberia ø 6" hierro fundido</t>
  </si>
  <si>
    <t>1.10</t>
  </si>
  <si>
    <t>1.11.1</t>
  </si>
  <si>
    <t>Tanque Lavado Arena</t>
  </si>
  <si>
    <t>Tuberias</t>
  </si>
  <si>
    <t>Suministro e instalacion de tuberia perforada ø 2" PVC</t>
  </si>
  <si>
    <t>Suministro e intalacion de grava fina</t>
  </si>
  <si>
    <t>Construccion Tanque lavado arena</t>
  </si>
  <si>
    <t>1.11.2</t>
  </si>
  <si>
    <t>Tanque Secado Arena</t>
  </si>
  <si>
    <t>Sumistro e instalacion ladrillo junta perdida</t>
  </si>
  <si>
    <t>Suministro e instalacion tuberia ø 14" PVC</t>
  </si>
  <si>
    <t>Suministro e instalacion tuberia ø 18" PVC</t>
  </si>
  <si>
    <t>Cilindro mamposteria tipo I (D=1.20)</t>
  </si>
  <si>
    <t xml:space="preserve">Pozos de Inspeccion </t>
  </si>
  <si>
    <t xml:space="preserve">Placa en concreto de 3000 PSI, reforzado </t>
  </si>
  <si>
    <t xml:space="preserve">Base y Cañuela en concreto de 3000 PSI, refozado </t>
  </si>
  <si>
    <t xml:space="preserve">Pañete interior mortero impermeabilizado 1:3, esp. 1,5 cm </t>
  </si>
  <si>
    <t>Lozalizacion y replanteo</t>
  </si>
  <si>
    <t xml:space="preserve">Pozo de bombeo circular de Lixiviados </t>
  </si>
  <si>
    <t>TOTAL</t>
  </si>
  <si>
    <t>1.7.1</t>
  </si>
  <si>
    <t>1.7.2</t>
  </si>
  <si>
    <t>1.7.3</t>
  </si>
  <si>
    <t>1.9</t>
  </si>
  <si>
    <t>1.10.1</t>
  </si>
  <si>
    <t>1.10.2</t>
  </si>
  <si>
    <t>1.10.3</t>
  </si>
  <si>
    <t>Tomacorrientes trifásicos mínimo de 3 * 30 A, completos.</t>
  </si>
  <si>
    <t>Cable de cobre desnudo No. 2 / 0 AWG</t>
  </si>
  <si>
    <t>Sistema de 34.5 KV</t>
  </si>
  <si>
    <t>Varilla Copperweld de 5/8"  * 2.44 mts. y conectores</t>
  </si>
  <si>
    <t>Electrodos de puesta a tierra UTS Conduground, con pozo de inspección.</t>
  </si>
  <si>
    <t>Tomacorriente monofasico doble de 15 A con polo a tierra, completo.</t>
  </si>
  <si>
    <t>SISTEMA ELECTRICO</t>
  </si>
  <si>
    <t>Sistema de malla a tierra y conexionados de proteccion</t>
  </si>
  <si>
    <t>Mediciones, ajustes requeridos y conexionados de equipos.</t>
  </si>
  <si>
    <t>Celdas de Banco de Condensadores</t>
  </si>
  <si>
    <t>Celdas con modulo fijjo y unidades de capacitores ajustables para la correcion del factor de potencia, de acuerdo a las normas de CEDELCA, planos y especificaciones.</t>
  </si>
  <si>
    <t>Celda de Medida y Tablero General de Distribucion</t>
  </si>
  <si>
    <t>Centro de Control de Motores CCM</t>
  </si>
  <si>
    <t>Subestación 1200 KVA, 34.5 KV/480-266 V-, exterior con cerramiento en malla eslabonada, de acuerdo a los planos, diagrama unifilar y a la norma de CEDELCA.</t>
  </si>
  <si>
    <t>Cárcamo de 0.50 * 0.50 m para cables, con tapas de concreto reforzadas.</t>
  </si>
  <si>
    <t>Cajas de inspección para BT de acuerdo a la normatividad de CEDELCA</t>
  </si>
  <si>
    <t>Celda fuente segura (UPS, baterias, tablero de distribucion energia regulada ininterrumpible)</t>
  </si>
  <si>
    <t>Celda con aparatos para el registro de la medida del consumo de energia, de uso exclusivo de CEDELCA, incluido el tablero general de distribucion de BT y sus conexionados, de acuerdo al diagrama unifilar, planos y especificaciones.</t>
  </si>
  <si>
    <t>Celda de distribución de baja tensión BT para servicios auxiliares, incluidos los conexionados, el transformador de 45 KVA 480-277/208-120 V, tipo seco, el tablero de distribución de alumbrado y tomas de la sala de control y subestacion.</t>
  </si>
  <si>
    <t xml:space="preserve">Acometidas para aireadores, incluida la tuberia conduit galvanizada de 1 1/4 requerida, rigida y flexible plastificada,  con accesorios para la conexion de los motores, de acuerdo a especificaciones y planos, en conductores 6 x No.8 AWG - THW </t>
  </si>
  <si>
    <t xml:space="preserve">Acometidas para aireadores, incluida la tuberia conduit galvanizada de 1" requerida, rigida y flexible plastificada,  con accesorios para la conexion de los motores, de acuerdo a especificaciones y planos, en conductores 6 x No.10 AWG - THW </t>
  </si>
  <si>
    <t xml:space="preserve">Acometidas para motobombas de los desarenadores, incluida la tuberia conduit galvanizada de 1/2" requerida, rigida y plastificada,  con accesorios para la conexion de los motores, de acuerdo a especificaciones y planos, en conductores 3 x No.10 AWG - THW </t>
  </si>
  <si>
    <t>Acometida para la alimentacion del tablero de distribucion, TEO, del edificio de operaciones, tuberia conduit PVC 1 1/2", en conductores 4x 2 AWG - THW, de acuerdo a planos y especificaciones.</t>
  </si>
  <si>
    <t>Acometida principal de BT,  desde la subestacion hasta el tablero general, tendida por carcamo, en 10 conducrores de cobre No. 500 MCM - THW, completa con terminales e identificaciones</t>
  </si>
  <si>
    <t>Acometidas Exteriores para Fuerza y Alumbrado de la Planta</t>
  </si>
  <si>
    <t>Redes Exteriores de Iluminacion</t>
  </si>
  <si>
    <t>Poste de concreto reforzado de 14 mts. Para alumbrado</t>
  </si>
  <si>
    <t>Poste de concreto reforzado de 10 mts. Para alumbrado</t>
  </si>
  <si>
    <t>Proyectores de sodio de 400 vatios, 277 voltios, con herrajes, completos.</t>
  </si>
  <si>
    <t>Luminarias horizontales cerradas, con brazo, de sodio 250 vatios, 208 voltios, completas.</t>
  </si>
  <si>
    <t>Luminarias horizontales cerradas, con brazo, de sodio 250 vatios, 277 voltios, completas.</t>
  </si>
  <si>
    <t>Tuberia conduit PVC de 1" y linea de continuidad, de acuerdo a planos y especificaciones.</t>
  </si>
  <si>
    <t>Alambre de cobre 8 AWG - THW.</t>
  </si>
  <si>
    <t>Alambre de cobre 10 AWG - THW.</t>
  </si>
  <si>
    <t>Alambre de cobre 12 AWG - THW.</t>
  </si>
  <si>
    <t>Instalaciones del Edificio de Operaciones</t>
  </si>
  <si>
    <t>Tablero TEO, de 36 circuitos, de alumbrado y tomas con totalizador, de acuerdo a planos y diagrama.</t>
  </si>
  <si>
    <t>Circuito de alimentacion del tablero monofasico de la porteria, en 2 x 10 AWG - THW, 1"</t>
  </si>
  <si>
    <t>Tablero monofasico de 4 circuitos</t>
  </si>
  <si>
    <t>Salida para alumbrado incandescente, con interruptores sencillos e incluida la roseta</t>
  </si>
  <si>
    <t>Salidas de alumbrado para bala, incluidos los interruptores sencillos</t>
  </si>
  <si>
    <t>Salidas de alumbrado para luminaria fluorescente, incluidos los interruptores sencillos</t>
  </si>
  <si>
    <t>Interruptores dobles, triples o conmutables</t>
  </si>
  <si>
    <t>Luminaria fluorescente 2 x 32 vatios, tubo T8. Instalada completa.</t>
  </si>
  <si>
    <t>Luminaria fluorescente 2 x 59 vatios, tubo T8. Instalada completa.</t>
  </si>
  <si>
    <t>Bala incrustada hasta de 50 vatios. Instalada completa.</t>
  </si>
  <si>
    <t>Farol exterior via peatonal, controlado por fotocelda, completo con poste de acuerdo a la aprobacion de la interventoria.</t>
  </si>
  <si>
    <t>Tomacorriente bifasico de 15 A con polo a tierra, completo.</t>
  </si>
  <si>
    <t>Telefonos, TV y Otros</t>
  </si>
  <si>
    <t>Caja 0.40 x 0.50 m telefonica segun norma</t>
  </si>
  <si>
    <t>Acometida telefonica segun planos</t>
  </si>
  <si>
    <t>Salidas para telefono</t>
  </si>
  <si>
    <t>Salidas para citofono completas, incluido el intercomunicador</t>
  </si>
  <si>
    <t>Salida con la antena TV</t>
  </si>
  <si>
    <t>Salida para antena TV con coaxial RG 59</t>
  </si>
  <si>
    <t>Salidas para sensores o alarmas</t>
  </si>
  <si>
    <t>Sistema de Supervision y Control</t>
  </si>
  <si>
    <t>Panel ofrecido de supervision y control maestro con PLC, modulos de salidas y entradas discretas y analogas, en la sala de control, previsto para el desarrollo progresivo, segun el proceso establecido de desarrollo de la planta de tratamiento</t>
  </si>
  <si>
    <t>Sensores de nivel tipo ultrasonico, para acoplamiento al PLC</t>
  </si>
  <si>
    <t>Sensor de caudal transductor para acplamiento al PLC</t>
  </si>
  <si>
    <t>Cableados y conexionados con coaxiales de baja perdida, o segun la tecnologia ofrecida.</t>
  </si>
  <si>
    <t>Gestiones ante CEDELCA, para la solicitud del servicio y la entrega de protocolos de pruebas de la subestacion y del equipo de medida, de las instalaciones construidas.</t>
  </si>
  <si>
    <t>Tablero de supervision del estado de la Planta, desde la gerencia, localizado en el edificio de operaciones.</t>
  </si>
  <si>
    <t>Canalizaciones, Tableros de Auxiliares y Equipos del Sistema de BT 480 - 277/208 -120 V con Soporte de Emergencia</t>
  </si>
  <si>
    <t>Planta electrodiesel en cabina insonora exterior, 50 KVA, 208/120 V., 60 Hz., automatica instalada completa con sus eqipos auxiliares</t>
  </si>
  <si>
    <t>Unidad central de proceso (CPU)</t>
  </si>
  <si>
    <t>Salida de alumbrado, para luminaria tipo farol peatonal exterior, controlada por fotocelda,</t>
  </si>
  <si>
    <t>Acometidas para motobombas de las aguas tratadas y de los lixiviados, incluida la tuberia conduit galvanizada de 1/2" requerida, rigida y plastificada,  con accesorios para la conexion de los motores, de acuerdo a especificaciones y planos, en conductores</t>
  </si>
  <si>
    <t>LABORATORIO</t>
  </si>
  <si>
    <t>TUBERIA RIEGO Y ASEO</t>
  </si>
  <si>
    <t>TUBERIA DE LODOS</t>
  </si>
  <si>
    <t>TUBERIA DE LIXIVIADOS</t>
  </si>
  <si>
    <t>TUBERIA DE ARENAS</t>
  </si>
  <si>
    <t>TUBERIA AGUA TRATADA</t>
  </si>
  <si>
    <t>Suministro e instalacion de tuberia ø 3" PVC RDE 32.5</t>
  </si>
  <si>
    <t>Suministro e instalacion de tuberia ø 6" PVC 32.5</t>
  </si>
  <si>
    <t>Suministro e Instalacion Tuberia ø 8" PVC 32.5</t>
  </si>
  <si>
    <r>
      <t>M</t>
    </r>
    <r>
      <rPr>
        <vertAlign val="superscript"/>
        <sz val="9.5"/>
        <rFont val="Arial"/>
        <family val="2"/>
      </rPr>
      <t>2</t>
    </r>
  </si>
  <si>
    <t>Tuberia para drenaje perforada 100 mm</t>
  </si>
  <si>
    <t>Tuberia para drenaje perforada 65 mm</t>
  </si>
  <si>
    <t>Geotextil no tejido NT 1600</t>
  </si>
  <si>
    <t>Suministro e instalacio tuberia ø 4" RDE 32.5</t>
  </si>
  <si>
    <t>Suministro e instalacion de tuberia ø 1" PVC RDE 21</t>
  </si>
  <si>
    <t>Suministro e instalacion de tuberia ø 2" PVC RDE 26</t>
  </si>
  <si>
    <t>Suministro e instalacion de tuberia ø 2" PVC 26</t>
  </si>
  <si>
    <t>Suministro e instalacion de tuberia ø 1 1/2" PVC RDE 21 y boca hidrante</t>
  </si>
  <si>
    <t>TUBERIA DISTRIBUCION REACTORES</t>
  </si>
  <si>
    <t>SUBDRENAJE</t>
  </si>
  <si>
    <t>1.15.1</t>
  </si>
  <si>
    <t>1.15.2</t>
  </si>
  <si>
    <t>1.15.3</t>
  </si>
  <si>
    <t>1.15.4</t>
  </si>
  <si>
    <t>1.15.5</t>
  </si>
  <si>
    <t>1.15.6</t>
  </si>
  <si>
    <t>1.15.7</t>
  </si>
  <si>
    <t>1.15.8</t>
  </si>
  <si>
    <t>1.15.9</t>
  </si>
  <si>
    <t>1.15.10</t>
  </si>
  <si>
    <t>1.15.11</t>
  </si>
  <si>
    <t>1.15.12</t>
  </si>
  <si>
    <t>VIA INTERNA</t>
  </si>
  <si>
    <t>1.16.1</t>
  </si>
  <si>
    <t>Cuneta perimetral para aguas lluvias</t>
  </si>
  <si>
    <t>Suministro e instalacion de concreto f´c = 2500 psi</t>
  </si>
  <si>
    <t>1.16.2</t>
  </si>
  <si>
    <t>Via</t>
  </si>
  <si>
    <t>Relleno sub-base b-200</t>
  </si>
  <si>
    <t>Relleno base b-400</t>
  </si>
  <si>
    <t>Bordillo prefaricado A-10 (0.8 x 0.2 x 0.5)</t>
  </si>
  <si>
    <t>Sumidero SL-150</t>
  </si>
  <si>
    <t xml:space="preserve"> DOMESTICAS ZONA URBANA MUNICIPIO POPAYAN CAUCA</t>
  </si>
  <si>
    <t>Cantidad</t>
  </si>
  <si>
    <r>
      <t>M</t>
    </r>
    <r>
      <rPr>
        <sz val="10"/>
        <rFont val="Calibri"/>
        <family val="2"/>
      </rPr>
      <t>²</t>
    </r>
  </si>
  <si>
    <t xml:space="preserve">Excavacion a mano con retiro de sobrantes </t>
  </si>
  <si>
    <t>Excavacion a maquina con retiro de sobrantes</t>
  </si>
  <si>
    <t xml:space="preserve">Descapote a mano </t>
  </si>
  <si>
    <t>Compuerta frontal con marco exterior de hierro fundido.</t>
  </si>
  <si>
    <r>
      <t xml:space="preserve">Suministro e instalacion de valvulas de compuerta </t>
    </r>
    <r>
      <rPr>
        <sz val="10"/>
        <rFont val="Calibri"/>
        <family val="2"/>
      </rPr>
      <t xml:space="preserve">Φ= 6" H.F </t>
    </r>
    <r>
      <rPr>
        <sz val="10"/>
        <rFont val="Verdana"/>
        <family val="2"/>
      </rPr>
      <t>sello bronce</t>
    </r>
  </si>
  <si>
    <t>Refurezo # 4-8 f'y= 420 Mpa *</t>
  </si>
  <si>
    <t>Refuerzo # 6 f'y = 420 Mpa *</t>
  </si>
  <si>
    <t>Refuerzo # 7 f'y = 420 Mpa *</t>
  </si>
  <si>
    <t>Refuerzo # 5 f'y = 240 Mpa *</t>
  </si>
  <si>
    <t>Refuerzo # 7 f'y = 240 Mpa *</t>
  </si>
  <si>
    <t>NOTA: * Estos hierros estan incluidos los que se utilizaran en los sedimentadores</t>
  </si>
  <si>
    <t>Refuerzo # 3-4 f´y = 420 Mpa</t>
  </si>
  <si>
    <t>Perfileria y láminas de acero para cubierta</t>
  </si>
  <si>
    <t>Bombas sumergibles para lixiviados 1 Hp</t>
  </si>
  <si>
    <t>Tubería lixiviados  D = 2" en fibra de vidrio</t>
  </si>
  <si>
    <t>Codos de 90° D= 2" en fibra de vidrio</t>
  </si>
  <si>
    <t>Niple 2,6 mts D = 2" en fibra de vidrio</t>
  </si>
  <si>
    <t>Niple 0,6 mts D = 2" en fibra de vidrio</t>
  </si>
  <si>
    <t>EDIFICIO DE OPERACIONES (PRESUPUESTO DEL ARQUITECTO)</t>
  </si>
  <si>
    <t>Yee de bridas H.F D = 2"</t>
  </si>
  <si>
    <t>Codo 45° H.F bridas D = 2"</t>
  </si>
  <si>
    <t>Codo 90° radio corto bridas D = 2" H.F</t>
  </si>
  <si>
    <t>Válvula de cheque D = 2" bridas</t>
  </si>
  <si>
    <t>Válvula de flotador en Hierro D = 4"</t>
  </si>
  <si>
    <t>Reducción concentrica a 3" - 2" H.F</t>
  </si>
  <si>
    <t>Bombas sumergibles 2 HP</t>
  </si>
  <si>
    <t>Suministro e instalacion de concreto  f´c = 4000 PSI</t>
  </si>
  <si>
    <t>Refuerzo # 3-4-5 f'y= 420 Mpa</t>
  </si>
  <si>
    <t>Refuerzo # 6 f'y= 420 Mpa</t>
  </si>
  <si>
    <t>Refuerzo # 7 f'y= 420 Mpa</t>
  </si>
  <si>
    <t>Excavación a maquina con retiro de sobrantes</t>
  </si>
  <si>
    <t>Excavación a máquina con retiro de sobrantes</t>
  </si>
  <si>
    <t>Estaciones pulsadoras, para mandos locales y mantenimientos de motores de equipos, según localización indicada en planos</t>
  </si>
  <si>
    <t>Diseño detallado según sistema ofrecido, ajustado a los parámetros básicos enunciados</t>
  </si>
  <si>
    <t>Paquete de programa comercial (software) requerido para la programación de la lógica de control del PLC</t>
  </si>
  <si>
    <t>Comunicación</t>
  </si>
  <si>
    <t>Radio transmisor - receptor (transceptor) para VHF , como unidad base del sistema de comunicaciones de voz.</t>
  </si>
  <si>
    <t>Antena vertical omni-direccional de alta gananacia</t>
  </si>
  <si>
    <t>Sistema equipotencial de conexión a tierra para los equipos sensibles</t>
  </si>
  <si>
    <t>Iva Sobre Utilidad (16% de U)</t>
  </si>
  <si>
    <t>Válvula de fondo D= 6 ", H.F, sello bronce, incluye torre y vástago</t>
  </si>
  <si>
    <t>Pasarela en tubo galvanizado</t>
  </si>
  <si>
    <t>Barandas de protección en tubería galvanizada</t>
  </si>
  <si>
    <t>Vertedero en lámina de acero</t>
  </si>
  <si>
    <t>Niple de bridas H.F D = 2" L =60cm</t>
  </si>
  <si>
    <t>Niple de bridas H.F D = 2" L =90cm</t>
  </si>
  <si>
    <t>Niple de bridas H.F D = 2" L =52 cm</t>
  </si>
  <si>
    <t>Niple de bridas H.F D = 2" L =108 cm</t>
  </si>
  <si>
    <t>Niple de bridas H.F D = 2" L = 20cm</t>
  </si>
  <si>
    <t>Niple de bridas H.F D = 2" L = 43cm</t>
  </si>
  <si>
    <t>Niple de bridas H.F D = 2" L = 32 cm</t>
  </si>
  <si>
    <t>Refuerzo #3-4 f´y = 420 Mpa</t>
  </si>
  <si>
    <t>Refuerzo # 7 f´y = 240 Mpa</t>
  </si>
  <si>
    <t>Suministro e Instalacion concreto ciclopeo</t>
  </si>
  <si>
    <t>Suministro e instalacion de teja traslucida para cubierta</t>
  </si>
  <si>
    <t>ACUEDUCTO Y ALCANTARILLADO DE POPAYÁN S.A. - E.S.P.</t>
  </si>
  <si>
    <t>Centro de control de motores CCM, indicado según el diagrama unifilar y los planos, incluidos los conexionados dentro de la sala de control.</t>
  </si>
  <si>
    <t>SEGUIMIENTO (2%)</t>
  </si>
  <si>
    <t>INTERVENTORIA (7%)</t>
  </si>
  <si>
    <t>TOTAL PROYECTO</t>
  </si>
  <si>
    <t>Box Coulvert</t>
  </si>
  <si>
    <t>muros laterales</t>
  </si>
  <si>
    <t xml:space="preserve">tapa </t>
  </si>
  <si>
    <t>piso</t>
  </si>
  <si>
    <t>canal</t>
  </si>
  <si>
    <t>muro frontal</t>
  </si>
  <si>
    <t>subtotal (m3)</t>
  </si>
  <si>
    <t>bifurcación</t>
  </si>
  <si>
    <t xml:space="preserve">muros laterales </t>
  </si>
  <si>
    <t>muros laterales exteriores</t>
  </si>
  <si>
    <t>Suministro e instalación de concreto f´c = 4000 psi</t>
  </si>
  <si>
    <t>ESTRUCTURA DE REPARTICIÓN</t>
  </si>
  <si>
    <t>corredor longitudinales</t>
  </si>
  <si>
    <t>corredor transversal</t>
  </si>
  <si>
    <t># Veces</t>
  </si>
  <si>
    <t>Alto (m)</t>
  </si>
  <si>
    <t>Ancho (m)</t>
  </si>
  <si>
    <t>Long (m)</t>
  </si>
  <si>
    <t>Total (m3)</t>
  </si>
  <si>
    <t>DESARENADOR</t>
  </si>
  <si>
    <t>muros internos des. rectos</t>
  </si>
  <si>
    <t>muros internos des. oblicuos</t>
  </si>
  <si>
    <t>muros iniciales</t>
  </si>
  <si>
    <t>muro transversal</t>
  </si>
  <si>
    <t>tabique</t>
  </si>
  <si>
    <t>corredor</t>
  </si>
  <si>
    <t>cajas</t>
  </si>
  <si>
    <t>piso cajas</t>
  </si>
  <si>
    <t>CANTIDADES  DE CONCRETO</t>
  </si>
  <si>
    <t>muros transversales</t>
  </si>
  <si>
    <t>REACTORES ( 1UND = DOS REACTORES)</t>
  </si>
  <si>
    <t>Aireador mezclador de aspiracion con helice para inyeccion de burbuja fina  20 HP</t>
  </si>
  <si>
    <t xml:space="preserve"> </t>
  </si>
  <si>
    <t>PRELIMINARES</t>
  </si>
  <si>
    <t>Localización y replanteo</t>
  </si>
  <si>
    <t>m2</t>
  </si>
  <si>
    <t>Descapote e=0.20 m.</t>
  </si>
  <si>
    <t>MAMPOSTERIA</t>
  </si>
  <si>
    <t>PRIMER NIVEL</t>
  </si>
  <si>
    <t>Apartamento Celador</t>
  </si>
  <si>
    <t>Muro en bloque #4</t>
  </si>
  <si>
    <t>Dintel en bloque #4</t>
  </si>
  <si>
    <t>unid</t>
  </si>
  <si>
    <t>Chazos de madera</t>
  </si>
  <si>
    <t>un</t>
  </si>
  <si>
    <t>Taller de Mantenimiento</t>
  </si>
  <si>
    <t>SEGUNDO NIVEL</t>
  </si>
  <si>
    <t>CUBIERTA E IMPERMEABILIZACION</t>
  </si>
  <si>
    <t>Impermeabilización terrazas y placas cubierta</t>
  </si>
  <si>
    <t>PAÑETES</t>
  </si>
  <si>
    <t>Pañete liso s/muro</t>
  </si>
  <si>
    <t>Filos y dilataciones</t>
  </si>
  <si>
    <t>ml</t>
  </si>
  <si>
    <t>Goteros</t>
  </si>
  <si>
    <t>Remate de pañetes</t>
  </si>
  <si>
    <t>Aseo de pañetes</t>
  </si>
  <si>
    <t>Pañete bajo placa</t>
  </si>
  <si>
    <t>ENCHAPES Y ACABADOS</t>
  </si>
  <si>
    <t>Enchape  20x30 muros baños</t>
  </si>
  <si>
    <t>Remate de enchapes</t>
  </si>
  <si>
    <t>Fregadero / lavadero</t>
  </si>
  <si>
    <t>ACABADOS PISOS</t>
  </si>
  <si>
    <t>Afinado impermeabilizado pisos</t>
  </si>
  <si>
    <t>Poyos muebles</t>
  </si>
  <si>
    <t>Enchape pisos BAÑOS</t>
  </si>
  <si>
    <t>Afinado pisos</t>
  </si>
  <si>
    <t>Enchape pisos</t>
  </si>
  <si>
    <t>Guardaescoba en cerámica</t>
  </si>
  <si>
    <t>Afinado escaleras</t>
  </si>
  <si>
    <t>tr</t>
  </si>
  <si>
    <t>ACABADOS BAÑOS</t>
  </si>
  <si>
    <t>Dotación baño económico</t>
  </si>
  <si>
    <t>Dotación baño ppal</t>
  </si>
  <si>
    <t>CARPINTERIA</t>
  </si>
  <si>
    <t>Ventanería aluminio corrediza</t>
  </si>
  <si>
    <t>Mueble y casillero portería</t>
  </si>
  <si>
    <t>Puerta de acceso</t>
  </si>
  <si>
    <t>Puerta de comunicación</t>
  </si>
  <si>
    <t>Cerraduras puertas de comunicación</t>
  </si>
  <si>
    <t>PINTURA</t>
  </si>
  <si>
    <t>Estuco muros</t>
  </si>
  <si>
    <t>Estuco  TECHOS</t>
  </si>
  <si>
    <t>Vinilo muros</t>
  </si>
  <si>
    <t>Vinilo TECHOS</t>
  </si>
  <si>
    <t>Remates de pintura</t>
  </si>
  <si>
    <t>OBRAS EXTERIORES</t>
  </si>
  <si>
    <t>Sardinel</t>
  </si>
  <si>
    <t>Andén</t>
  </si>
  <si>
    <t>Escalera de acceso</t>
  </si>
  <si>
    <t>Prensado de fachado e=0.15 m.</t>
  </si>
  <si>
    <t>Adoquín exterior</t>
  </si>
  <si>
    <t>Jardines</t>
  </si>
  <si>
    <t>Tierra negra</t>
  </si>
  <si>
    <t>m3</t>
  </si>
  <si>
    <t>Farol de iluminación exterior</t>
  </si>
  <si>
    <t>Empradización</t>
  </si>
  <si>
    <t>Mediacaña en gravilla</t>
  </si>
  <si>
    <t>Concreto abuzardado</t>
  </si>
  <si>
    <t>muro en laminas superboard</t>
  </si>
  <si>
    <t>ESTRUCTURA</t>
  </si>
  <si>
    <t>Placa macisa 2o Piso  e=0.20 m.</t>
  </si>
  <si>
    <t>Testero placa e=0.30 m.</t>
  </si>
  <si>
    <t>Formaleta placas</t>
  </si>
  <si>
    <t>Columnas</t>
  </si>
  <si>
    <t>Formaleta columnas</t>
  </si>
  <si>
    <t>Armar y fundir escalera</t>
  </si>
  <si>
    <t>Formaleta escalera</t>
  </si>
  <si>
    <t>Rampa de acceso e=0.18 m.</t>
  </si>
  <si>
    <t>ASEO</t>
  </si>
  <si>
    <t>Aseo</t>
  </si>
  <si>
    <t>Limpieza vidrios</t>
  </si>
  <si>
    <t>Suministro e instalacion de de gravilla de rio de 3/8"</t>
  </si>
  <si>
    <t>Suministro e instalacion de de gravilla de rio de 1 1/2"</t>
  </si>
  <si>
    <t>M3</t>
  </si>
  <si>
    <t xml:space="preserve">Suministro e instalacion de de arena limpia </t>
  </si>
  <si>
    <t>Suministro e instalacion  de adoquin a junta perdida</t>
  </si>
  <si>
    <t xml:space="preserve">Suministro e instalacion de tubería perforada 4" PVC </t>
  </si>
  <si>
    <t>hasta puente peatonal</t>
  </si>
  <si>
    <t>hasta secado</t>
  </si>
  <si>
    <t>canal a Estructura a pozo 101</t>
  </si>
  <si>
    <t>canal a Cámara de Desfogue</t>
  </si>
  <si>
    <t>canal a Cámara de Control</t>
  </si>
  <si>
    <t>canal a  Estructura a pozo 101</t>
  </si>
  <si>
    <t>caja desfogue</t>
  </si>
  <si>
    <t>canal a reja de secado</t>
  </si>
  <si>
    <t>canal a bifurcación</t>
  </si>
  <si>
    <t>area (m2)</t>
  </si>
  <si>
    <t>zona triangular</t>
  </si>
  <si>
    <t>zona rectangular</t>
  </si>
  <si>
    <t>reactores 5 y 6</t>
  </si>
  <si>
    <t xml:space="preserve">SEDIMENTADORES </t>
  </si>
  <si>
    <t>piso (2 unidades)</t>
  </si>
  <si>
    <t>muros internos (2 unidades)</t>
  </si>
  <si>
    <t>muros externos (2 unidades)</t>
  </si>
  <si>
    <t>muro transversal (2 unidades)</t>
  </si>
  <si>
    <t>reactores 9 y 10</t>
  </si>
  <si>
    <t>sed. 9, 10</t>
  </si>
  <si>
    <t>ZONA TANQUE LAVADO DE ARENA</t>
  </si>
  <si>
    <t>muros Longitudinales</t>
  </si>
  <si>
    <t>LECHOS DE SECADO (1 módulo de 2 und)</t>
  </si>
  <si>
    <t>TOTAL 6 MÓDULOS DE LECHOS</t>
  </si>
  <si>
    <t>muros</t>
  </si>
  <si>
    <t>tapa</t>
  </si>
  <si>
    <t>TOTAL ESTRUCTURA DE ENTRADA</t>
  </si>
  <si>
    <t>via zona reactores</t>
  </si>
  <si>
    <t>CANTIDADES DE OBRA ETAPA I</t>
  </si>
  <si>
    <t xml:space="preserve">TOTAL PARA DESARENADOR </t>
  </si>
  <si>
    <t>TOTAL PARA TANQUES DE AIREACION</t>
  </si>
  <si>
    <t>TOTAL PARA SEDIMENTADORES</t>
  </si>
  <si>
    <t>CANTIDADES DE EXCAVACION EN MATERIAL COMÚN</t>
  </si>
  <si>
    <t>TOTAL EXCAVACION PARA DESARENADOR (PRESUPUESTO)</t>
  </si>
  <si>
    <t>TOTAL EXCAVACION PARA DESARENADOR + RETIRO (PRESUPUESTO)</t>
  </si>
  <si>
    <t>REACTORES (TANQUES DE AIREACION)</t>
  </si>
  <si>
    <t>TOTAL EXCAVACION PARA T. DE AIREACION (PRESUPUESTO)</t>
  </si>
  <si>
    <t>TOTAL EXCAVACION PARA TANQUES DE AIREACION + RETIRO (PRESUPUESTO)</t>
  </si>
  <si>
    <t>TOTAL EXCAVACION PARA SEDIMENTADOR (PRESUPUESTO)</t>
  </si>
  <si>
    <t>TOTAL EXCAVACION PARA SEDIMENTADORES + RETIRO (PRESUPUESTO)</t>
  </si>
  <si>
    <t>LECHOS DE SECADO</t>
  </si>
  <si>
    <t>TOTAL EXCAVACION PARA LECHOS DE SECADO (PRESUPUESTO)</t>
  </si>
  <si>
    <t>TOTAL EXCAVACION PARA LECHOS DE SECADO + RETIRO (PRESUPUESTO)</t>
  </si>
  <si>
    <t>TOTAL EXCAVACION PARA TANQUE LAVADO ARENA (PRESUPUESTO)</t>
  </si>
  <si>
    <t>TOTAL EXCAVACION PARA TANQUE LAVADO ARENA + RETIRO (PRESUPUESTO)</t>
  </si>
  <si>
    <t>VIAS INTERNAS</t>
  </si>
  <si>
    <t>TOTAL EXCAVACION PARA VIAS INTERNAS + RETIRO (PRESUPUESTO)</t>
  </si>
  <si>
    <t>TUBERIAS DE DISTRIBUCION DE REACTORES</t>
  </si>
  <si>
    <t>TOTAL EXCAVACION PARA TUBERIAS REACTORES (PRESUPUESTO)</t>
  </si>
  <si>
    <t>TOTAL EXCAVACION PARA TUBERIAS REACTORES + RETIRO (PRESUPUESTO)</t>
  </si>
  <si>
    <t>TUBERIAS DE AGUAS TRATADAS</t>
  </si>
  <si>
    <t>tuberia 14"</t>
  </si>
  <si>
    <t>tuberia 18"</t>
  </si>
  <si>
    <t>TOTAL EXCAVACION PARA TUBERIAS DE AGUAS TRATADAS (PRESUPUESTO)</t>
  </si>
  <si>
    <t>TOTAL EXCAVACION PARA TUBERIAS DE AGUAS TRATADAS + RETIRO (PRESUPUESTO)</t>
  </si>
  <si>
    <t>TOTAL PARA TANQUES DE AIREACION ETAPAS II, III Y IV</t>
  </si>
  <si>
    <t>TOTAL PARA SEDIMENTADORES ETAPAS II, III Y IV</t>
  </si>
  <si>
    <t xml:space="preserve">                                                                    </t>
  </si>
  <si>
    <t>TOTAL PARA LECHOS DE SECADO  ETAPAS II, III Y IV</t>
  </si>
  <si>
    <t>PUESTA EN MARCHA</t>
  </si>
  <si>
    <t>1.17.1</t>
  </si>
  <si>
    <t>Personal</t>
  </si>
  <si>
    <t>Profesional, Auxiliar, Ayudante, Celador</t>
  </si>
  <si>
    <t>DIA</t>
  </si>
  <si>
    <t>Suministro e instalacion de tuberia ø 2" HD</t>
  </si>
  <si>
    <t>Suministro e instalacion de tuberia ø 3" HD</t>
  </si>
  <si>
    <t>Suministro e instalacion de tuberia ø 1" HD</t>
  </si>
  <si>
    <t>Suministro e Instalacion Tuberia ø 8" HD</t>
  </si>
  <si>
    <t>Suministro e instalacion de tuberia ø 6" HD</t>
  </si>
  <si>
    <t>Relleno con material seleccionado de la misma excavación</t>
  </si>
  <si>
    <t>1.14.1</t>
  </si>
  <si>
    <t>1.14.2</t>
  </si>
  <si>
    <t>1.14.3</t>
  </si>
  <si>
    <t>1.14.4</t>
  </si>
  <si>
    <t>1.14.5</t>
  </si>
  <si>
    <t>1.14.6</t>
  </si>
  <si>
    <t>1.14.7</t>
  </si>
  <si>
    <t>1.14.8</t>
  </si>
  <si>
    <t>1.14.9</t>
  </si>
  <si>
    <t>1.14.10</t>
  </si>
  <si>
    <t>1.14.11</t>
  </si>
  <si>
    <t>1.14.12</t>
  </si>
  <si>
    <t>1.2.4</t>
  </si>
  <si>
    <t>Suministro e instalacion de tuberia ø 4" HD</t>
  </si>
  <si>
    <t>TANQUE LAVADO DE ARENA</t>
  </si>
  <si>
    <t>TANQUE SECADO DE ARENA</t>
  </si>
  <si>
    <t>Niple 2,6 mts D = 2" en HD</t>
  </si>
  <si>
    <t>Codos de 90° D= 2" en HD</t>
  </si>
  <si>
    <t>Niple 0,6 mts D = 2" en HD</t>
  </si>
  <si>
    <t>Niple de bridas H.D D = 2" L =60cm</t>
  </si>
  <si>
    <t>Niple de bridas H.D D = 2" L =90cm</t>
  </si>
  <si>
    <t>Niple de bridas H.D D = 2" L =52 cm</t>
  </si>
  <si>
    <t>Niple de bridas H.D D = 2" L =108 cm</t>
  </si>
  <si>
    <t>Niple de bridas H.D D = 2" L = 20cm</t>
  </si>
  <si>
    <t>Niple de bridas H.D D = 2" L = 43cm</t>
  </si>
  <si>
    <t>Niple de bridas H.D D = 2" L = 32 cm</t>
  </si>
  <si>
    <t>Yee de bridas H.D D = 2"</t>
  </si>
  <si>
    <t>Reducción concentrica a 3" - 2" H.D</t>
  </si>
  <si>
    <t>Codo 90° radio corto bridas D = 2" H.D</t>
  </si>
  <si>
    <t>Suministro e instalacion de tuberia ø 6" PVC HD</t>
  </si>
  <si>
    <t>Codo 45° H. bridas D = 2"</t>
  </si>
  <si>
    <t>Suministro e instalacion tuberia ø 3" perforada</t>
  </si>
  <si>
    <t>Suministro e instalacion tuberia ø 4" perforada</t>
  </si>
  <si>
    <t>MES</t>
  </si>
  <si>
    <t>Cerramiento en malla eslabonada</t>
  </si>
  <si>
    <t>M2</t>
  </si>
  <si>
    <t>Cimentacion tipo viga de amarre, concreto 3000 psi. 0.25x0.25, Incluye acero (4No.5, E-3/8" C/0,20m)</t>
  </si>
  <si>
    <t>Zapata 0.70x0.70x0.25m en concreto de f`c=21MPa, incluye refuerzo 6#4 L=0.55m</t>
  </si>
  <si>
    <t>Suministro e instalación portón de 5m x 2m con estructura metálica tubular según diseño, incluye cadena y candado</t>
  </si>
  <si>
    <t xml:space="preserve">TUBERIA DE PASO DIRECTO Y ALIVIO DE AGUAS LLUVIAS </t>
  </si>
  <si>
    <t>Elementos subestacion</t>
  </si>
  <si>
    <t xml:space="preserve">Construccion linea 13.200kv, acometida electrica para la Ptar </t>
  </si>
  <si>
    <t>Kg</t>
  </si>
  <si>
    <t>TANQUE DE ALMACENAMIENTO</t>
  </si>
  <si>
    <t>1.2</t>
  </si>
  <si>
    <t>Construcción Box Coulvert</t>
  </si>
  <si>
    <t>1,1,2</t>
  </si>
  <si>
    <t>1,1,1</t>
  </si>
  <si>
    <t>1,2,1</t>
  </si>
  <si>
    <t>1.3</t>
  </si>
  <si>
    <t>1,3,1</t>
  </si>
  <si>
    <t>1,3,2</t>
  </si>
  <si>
    <t>Construcción desarenador</t>
  </si>
  <si>
    <t>1,3,3</t>
  </si>
  <si>
    <t>1,3,4</t>
  </si>
  <si>
    <t>1.4</t>
  </si>
  <si>
    <t>CANAL DE ENTRADA</t>
  </si>
  <si>
    <t>BOX COULVERT</t>
  </si>
  <si>
    <t>1,5,1</t>
  </si>
  <si>
    <t>1,5,2</t>
  </si>
  <si>
    <t>ESTRUCTURA DE REPARTICION</t>
  </si>
  <si>
    <t>1,5,3</t>
  </si>
  <si>
    <t>Tuberias distribución reactores</t>
  </si>
  <si>
    <t>1,6,1</t>
  </si>
  <si>
    <t>1,6,2</t>
  </si>
  <si>
    <t>1.7</t>
  </si>
  <si>
    <t>1,7,1</t>
  </si>
  <si>
    <t>1,7,2</t>
  </si>
  <si>
    <t>1,7,3</t>
  </si>
  <si>
    <t>1,7,4</t>
  </si>
  <si>
    <t>1,7,5</t>
  </si>
  <si>
    <t>1.8</t>
  </si>
  <si>
    <t>1,8,1</t>
  </si>
  <si>
    <t>Equipos de Laboratorio</t>
  </si>
  <si>
    <t>1,10,1</t>
  </si>
  <si>
    <t>1,10,2</t>
  </si>
  <si>
    <t>1,13,1</t>
  </si>
  <si>
    <t>1,13,2</t>
  </si>
  <si>
    <t>Tanques de aireación</t>
  </si>
  <si>
    <t>1,11,1</t>
  </si>
  <si>
    <t>POZO DE BOMBEO AGUA TRATADA Y ACCESORIOS</t>
  </si>
  <si>
    <t>TUBERIA DE RIEGO Y ASEO</t>
  </si>
  <si>
    <t>1,11,2</t>
  </si>
  <si>
    <t>1,12,1</t>
  </si>
  <si>
    <t>1,12,2</t>
  </si>
  <si>
    <t>Excavación a mano con retiro de sobrantes</t>
  </si>
  <si>
    <t>1,14,1</t>
  </si>
  <si>
    <t>1,14,2</t>
  </si>
  <si>
    <t>1,15,1</t>
  </si>
  <si>
    <t>1,15,2</t>
  </si>
  <si>
    <t>1,16,1</t>
  </si>
  <si>
    <t>1,16,2</t>
  </si>
  <si>
    <t>1,17,1</t>
  </si>
  <si>
    <t>1,17,2</t>
  </si>
  <si>
    <t>Pozos de Inspección tuberia agua tratada</t>
  </si>
  <si>
    <t>1,18,1</t>
  </si>
  <si>
    <t>1,18,2</t>
  </si>
  <si>
    <t>1,19,2</t>
  </si>
  <si>
    <t>1,19,1</t>
  </si>
  <si>
    <t>1,20,1</t>
  </si>
  <si>
    <t>1,20,2</t>
  </si>
  <si>
    <t>1,20,3</t>
  </si>
  <si>
    <t>1,21,1</t>
  </si>
  <si>
    <t>1,21,2</t>
  </si>
  <si>
    <t>1,22,1</t>
  </si>
  <si>
    <t>1.15</t>
  </si>
  <si>
    <t>1.14</t>
  </si>
  <si>
    <t>1.16</t>
  </si>
  <si>
    <t>1.11</t>
  </si>
  <si>
    <t>1.12</t>
  </si>
  <si>
    <t>1.13</t>
  </si>
  <si>
    <t>1.18</t>
  </si>
  <si>
    <t>1,18,3</t>
  </si>
  <si>
    <t>1.19</t>
  </si>
  <si>
    <t>1.20</t>
  </si>
  <si>
    <t>1.21</t>
  </si>
  <si>
    <t>1,21,1,1</t>
  </si>
  <si>
    <t>1,21,1,2</t>
  </si>
  <si>
    <t>1,21,3</t>
  </si>
  <si>
    <t>1,21,4</t>
  </si>
  <si>
    <t>1,21,5</t>
  </si>
  <si>
    <t>1,21,6</t>
  </si>
  <si>
    <t>1,21,7</t>
  </si>
  <si>
    <t>1,21,8</t>
  </si>
  <si>
    <t>1,21,9</t>
  </si>
  <si>
    <t>1.22</t>
  </si>
  <si>
    <t>1,22,2</t>
  </si>
  <si>
    <t>1.23</t>
  </si>
  <si>
    <t>1,23,1</t>
  </si>
  <si>
    <t>Acero de Refuerzo f´y = 420 Mpa</t>
  </si>
  <si>
    <t>Construcción estructura de repartición</t>
  </si>
  <si>
    <t>Acero de Refuerzo f'y= 420 Mpa</t>
  </si>
  <si>
    <t>1,22,3</t>
  </si>
  <si>
    <t>1,2,2</t>
  </si>
  <si>
    <t>1,2,3,1</t>
  </si>
  <si>
    <t>Trasporte de agua represada</t>
  </si>
  <si>
    <t>1,2,3,3</t>
  </si>
  <si>
    <t>1,2,3,4</t>
  </si>
  <si>
    <t>1,5,5</t>
  </si>
  <si>
    <t>Compuertas para cámara de control</t>
  </si>
  <si>
    <t xml:space="preserve">Suministro e instalación de cribado </t>
  </si>
  <si>
    <t>1,6,3</t>
  </si>
  <si>
    <t>Suministro e instalación de TEE de 6"x6" H.D.  para aguas residuales</t>
  </si>
  <si>
    <t xml:space="preserve">Suministro e instalación de válvula de fondo ø 6" para aguas residuales, presión de servicio 5 mca, columna de maniobra, rueda de manejo, vástago elevable de Hierro fundido, sellos de bronce, unión bridas con Normas AWWA y ASTM. </t>
  </si>
  <si>
    <t>1,6,4</t>
  </si>
  <si>
    <t>Suministro e instalación de pasamuro bridado ø 6" L=50 cm</t>
  </si>
  <si>
    <t xml:space="preserve">Suministro e instalación de platina en lamina c.12 de 40 cm de ancho </t>
  </si>
  <si>
    <t>Suministro e instalación de platina en lamina c.12 de 30 cm de ancho para separación de trampa de solidos flotantes</t>
  </si>
  <si>
    <t>Despiece tuberias distribución de lodos en sedimentadores</t>
  </si>
  <si>
    <t>Suministro e instalación de platina galvanizada dentada c.12 h=20 cm, para vertedero de canaletas de agua tratada</t>
  </si>
  <si>
    <t>Construcción Canal Entrada y encole a desarenadores</t>
  </si>
  <si>
    <t xml:space="preserve">Pozo de bombeo recirculación de Lixiviados </t>
  </si>
  <si>
    <t>Suministro e instalación de codo de 8"x90 H.D. bridado radio corto para aguas residuales</t>
  </si>
  <si>
    <t>Suministro e instalación de codo de 8"x90 H.D. bridado radio largo para aguas residuales</t>
  </si>
  <si>
    <t>Suministro e instalación de cinta PVC V-15 o similar</t>
  </si>
  <si>
    <t>1,2,3</t>
  </si>
  <si>
    <t>1,2,4</t>
  </si>
  <si>
    <t>Suministro e instalación de lámina de acero galvanizado c.12 de 0.60x0.35m, para vertedero de cajas de repartición a reactores</t>
  </si>
  <si>
    <t>Equipo de medición</t>
  </si>
  <si>
    <t>Estructuras metálicas</t>
  </si>
  <si>
    <t>Estructuras metálicas, válvulas y accesorios</t>
  </si>
  <si>
    <t>Suministro e instalación de niple D=14" H.D. bridado L=3.8 m</t>
  </si>
  <si>
    <t>Suministro e instalación codo  14"x45° radio largo bridado</t>
  </si>
  <si>
    <t>Suministro e instalación de pasamuro D=14" H.D. bridado L=0.8 m</t>
  </si>
  <si>
    <t>Suministro e instalación de niple bridado de 8" HD L=1.92 m para aguas residuales</t>
  </si>
  <si>
    <t>Estructuras metálicas y equipos</t>
  </si>
  <si>
    <t>1,6,5</t>
  </si>
  <si>
    <t xml:space="preserve">Equipos, válvulas y accesorios </t>
  </si>
  <si>
    <t>Acero de refuerzo # 3-4 f´y = 420 Mpa</t>
  </si>
  <si>
    <t xml:space="preserve">Suministro e instalación de tubería perforada 4" PVC </t>
  </si>
  <si>
    <t>Suministro e instalación Tuberia ø 8" H.D. bridada para aguas residuales</t>
  </si>
  <si>
    <t>Caja descarga agua tratada e inspección de tuberia lodos</t>
  </si>
  <si>
    <t>Suministro e instalación niple bridado L=4.1 m ø 6" HD para aguas residuales</t>
  </si>
  <si>
    <t>Suministro e instalación niple bridado L=3.6 m ø 6" HD para aguas residuales</t>
  </si>
  <si>
    <t>Suministro e instalación niple bridado L=3.5 m ø 6" HD para aguas residuales</t>
  </si>
  <si>
    <t>Suministro e instalación de niple bridado H.D D = 2" L =60cm para aguas residuales</t>
  </si>
  <si>
    <t>Suministro e instalación de niple bridado H.D D = 2" L =90cm para aguas residuales</t>
  </si>
  <si>
    <t>Suministro e instalación de niple bridado H.D D = 2" L =52 cm para aguas residuales</t>
  </si>
  <si>
    <t>Suministro e instalación de niple bridado H.D D = 2" L =108 cm para aguas residuales</t>
  </si>
  <si>
    <t>Suministro e instalación de niple bridado H.D D = 2" L = 43cm para aguas residuales</t>
  </si>
  <si>
    <t>Suministro e instalación de YEE bridada H.D D = 2" para aguas residuales</t>
  </si>
  <si>
    <t>Suministro e instalación de codo bridado 2"x45° H.D. para aguas residuales</t>
  </si>
  <si>
    <t>Suministro e instalación de codo bridado 2"x90° H.D. para aguas residuales</t>
  </si>
  <si>
    <t>Suministro e instalación de válvula de flotador D = 4" H.D. bridada para aguas residuales</t>
  </si>
  <si>
    <t>Suministro e instalación de válvula de cheque D = 2" H.D. bridada para aguas residuales</t>
  </si>
  <si>
    <t>Suministro e instalación de reducción concentrica a 3"x2" H.D. bridada para aguas residuales</t>
  </si>
  <si>
    <t>Suministro e instalación de tuberia ø 2" H.D. bridada para aguas residuales</t>
  </si>
  <si>
    <t>Suministro e instalación de tuberia ø 6" H.D. bridada para aguas residuales</t>
  </si>
  <si>
    <t xml:space="preserve">Excavación a mano con retiro de sobrantes </t>
  </si>
  <si>
    <t>Suministro e instalación concreto ciclopeo (60/40)</t>
  </si>
  <si>
    <t>Suministro e instalación de tuberia perforada ø 2" PVC</t>
  </si>
  <si>
    <t>Suministro e instalación ladrillo junta perdida</t>
  </si>
  <si>
    <t>Suministro e instalación tuberia ø 14" PVC alcantarillado</t>
  </si>
  <si>
    <t>Suministro e instalación tuberia ø 18" PVC alcantarillado</t>
  </si>
  <si>
    <t>Suministro e instalación tuberia ø 24" PVC corrugada alcantarillado</t>
  </si>
  <si>
    <t>Pozos de Inspección paso directo y alivio de aguas</t>
  </si>
  <si>
    <t>Suministro e instalación  de ladrillo a junta perdida</t>
  </si>
  <si>
    <t>Suministro e instalación de niple bridado de 8" HD L=0.3 m para aguas residuales</t>
  </si>
  <si>
    <t>Acero de Refurezo f'y= 420 Mpa</t>
  </si>
  <si>
    <t>Acero de Refurezo f'y= 420 Mpa *</t>
  </si>
  <si>
    <t>* Nota: En los aceros se incluyen también los de los sedimentadores</t>
  </si>
  <si>
    <t>Suministro e instalación de pasamuro bridado de 6" L=15 cm</t>
  </si>
  <si>
    <t>Suministro e instalación de pasamuros bridado ∅ 8" H.D. L=30 cm para aguas residuales (caja de repartición)</t>
  </si>
  <si>
    <t>Suministro e instalación de brida ciega de 6" para aguas residuales</t>
  </si>
  <si>
    <t>Muros y tapas para canalizar agua a reactores 9 y 10</t>
  </si>
  <si>
    <t>Cubierta módulos de secado</t>
  </si>
  <si>
    <t>Suministro e instalación de teja traslucida No. 6 para cubierta</t>
  </si>
  <si>
    <t>1,12,3</t>
  </si>
  <si>
    <t>Tuberias para llenado de tanque y bajante para tuberia de riego y aseo</t>
  </si>
  <si>
    <t>Suministro e instalación de tuberia de 3" PVC RDE 26 para bajante</t>
  </si>
  <si>
    <t>Suministro e instalación de niple de 2" H.D. bridado L=0.3 m para aguas residuales</t>
  </si>
  <si>
    <t>Suministro e instalación de pasamuro de 2" H.D. bridado L=0.2 m para aguas residuales</t>
  </si>
  <si>
    <t>Suministro e instalación de codo de 2"x90° H.D. bridado para aguas residuales para llenado de tanque</t>
  </si>
  <si>
    <t>Suministro e instalación de tuberia ø 2" H.D. bridada para aguas residuales para llenado de tanque, incluye montante</t>
  </si>
  <si>
    <t>Tuberias y estructura de salida sumergida</t>
  </si>
  <si>
    <t>Acero de refuerzo f'y= 420 Mpa</t>
  </si>
  <si>
    <t>1,19,3</t>
  </si>
  <si>
    <t>Accesorios H.D. para tuberia de drenaje</t>
  </si>
  <si>
    <t>Suministro e instalación de TEE H.D. de 3"x3" E.L. para PVC</t>
  </si>
  <si>
    <t>Suministro e instalación de reducción H.D. 4" a 3" E.L. para PVC</t>
  </si>
  <si>
    <t>suministro e instalación de codo H.D. de 3"x90 E.L. para PVC</t>
  </si>
  <si>
    <t>Tuberias, accesorios y filtros para subdrenaje</t>
  </si>
  <si>
    <t>Suministro e instalación de codo de 2"x45° H.D. bridado para aguas residuales para llenado de tanque</t>
  </si>
  <si>
    <t>Suministro e instalación de tubería ø 2" H.D. bridada para aguas residuales</t>
  </si>
  <si>
    <t>Suministro e instalación de tubería ø 4" H.D. bridada para aguas residuales</t>
  </si>
  <si>
    <t>Suministro e instalación de tubería ø 6" H.D. bridada para aguas residuales</t>
  </si>
  <si>
    <t xml:space="preserve">Suministro e instalación de pasamuros bridas ∅ 2" H.D. L=30 cm para aguas residuales </t>
  </si>
  <si>
    <t xml:space="preserve">Suministro e instalación de pasamuros bridas ∅ 4" H.D. L=30 cm para aguas residuales </t>
  </si>
  <si>
    <t>Suministro e instalación de codo de 2"x90 H.D. bridado para aguas residuales</t>
  </si>
  <si>
    <t>Suministro e instalación de codo de 2"x45° H.D. bridado para aguas residuales</t>
  </si>
  <si>
    <t>Suministro e instalación de niple H.D. de 2", L= 0.15 m extremo bridado para aguas residuales</t>
  </si>
  <si>
    <t>Suministro e instalación de niple H.D. de 2", L= 0.35 m extremos bridado para aguas residuales</t>
  </si>
  <si>
    <t>Suministro e instalación de válvula de cheque d = 2" H.D. bridas para aguas residuales</t>
  </si>
  <si>
    <t>Suministro e instalación de niple H.D. de 2", L= 0.30 m extremos bridado para aguas residuales</t>
  </si>
  <si>
    <t>Suministro e instalación de niple H.D. de 2", L= 1.8 m extremo bridado para aguas residuales</t>
  </si>
  <si>
    <t>Suministro e instalación de yee de 2" H.D. bridada para aguas residuales</t>
  </si>
  <si>
    <t>Suministro e instalación de pasamuro bridado H.D D = 2" L = 20cm para aguas residuales</t>
  </si>
  <si>
    <t>Suministro e instalación de pasamuro bridado H.D D = 2" L = 32 cm para aguas residuales</t>
  </si>
  <si>
    <t xml:space="preserve">Suministro e instalación de codo de 3"x90° H.D. para bajante </t>
  </si>
  <si>
    <t>Tuberias y accesorios para tuberia de lodos</t>
  </si>
  <si>
    <t>Suministro e instalación de TEE de 6"x6" H.D. bridada para aguas residuales</t>
  </si>
  <si>
    <t>Suministro e instalación de codo de 6"x90 H.D. bridada para aguas residuales</t>
  </si>
  <si>
    <t>Suministro e instalación de reducción de 6"x4" H.D. bridada para aguas residuales</t>
  </si>
  <si>
    <t>Suministro e instalación de codo de 4"x90 H.D. bridada para aguas residuales</t>
  </si>
  <si>
    <t>Suministro e instalación de TEE de 4"x2" H.D. bridada para aguas residuales</t>
  </si>
  <si>
    <t>Suministro e instalación de reducción de 4"x2" H.D. bridada para aguas residuales</t>
  </si>
  <si>
    <t>Suministro e instalación de codo de 2"x90 H.D. bridada para aguas residuales</t>
  </si>
  <si>
    <t>1,19,4</t>
  </si>
  <si>
    <t>Suministro e instalación tuberia ø 4" H.D. bridada para aguas residuales</t>
  </si>
  <si>
    <t>Estructura de salida sumergida</t>
  </si>
  <si>
    <t>Tuberias y accesorios</t>
  </si>
  <si>
    <t>Suministro e instalación de tuberia ø 4" H.D. bridada para aguas residuales</t>
  </si>
  <si>
    <t>Suministro e instalación de enmallado en tubería de PVC de 1 1/2" con refuerzo interior de varilla de 1/4" embebida en mortero 1:3 fluido</t>
  </si>
  <si>
    <t>Suministro e instalación de cruz de 4"x4" H.D. bridada para aguas residuales</t>
  </si>
  <si>
    <t>1,7,6</t>
  </si>
  <si>
    <t>Tuberias de agua tratada de lechos de secado</t>
  </si>
  <si>
    <t>Suminsitro e instalación de tuberia de 3"H.D. bridada para aguas residuales</t>
  </si>
  <si>
    <t>Suminsitro e instalación de tuberia de 4"H.D. bridada para aguas residuales</t>
  </si>
  <si>
    <t>Andenes perimetrales</t>
  </si>
  <si>
    <t>Suministro e instalación de reducción de 6"x2" H.D. bridada para aguas residuales</t>
  </si>
  <si>
    <t>Suministro e instalación de brida ciega de 6" H.D. bridada para aguas residuales</t>
  </si>
  <si>
    <t>Suministro e instalación de cable en acero inoxidable para sistema de soporte superior, incluye templetes, ganchos y pernos en ojo</t>
  </si>
  <si>
    <t>Suministro instalación de union rápida de 3" PVC</t>
  </si>
  <si>
    <t>kg</t>
  </si>
  <si>
    <t>CIMENTACION</t>
  </si>
  <si>
    <t>EDIFICIO DE OPERACIONES</t>
  </si>
  <si>
    <t>Suminstro e instalación de chazos de madera</t>
  </si>
  <si>
    <t>Realización de Filos y dilataciones</t>
  </si>
  <si>
    <t>Realización de remate de pañetes</t>
  </si>
  <si>
    <t>Realización de pañete bajo placa</t>
  </si>
  <si>
    <t>Suminstro e instalación de enchape  20x30 cm para muros baños</t>
  </si>
  <si>
    <t>Realización de remate de enchapes</t>
  </si>
  <si>
    <t>Suminstro e instalación de guardaescoba en cerámica</t>
  </si>
  <si>
    <t>Realización de afinado para escaleras</t>
  </si>
  <si>
    <t>Suminstro e instalación de estuco para muros</t>
  </si>
  <si>
    <t>Suminstro e instalación estuco para techos</t>
  </si>
  <si>
    <t>Suminstro e instalación de vinilo para muros</t>
  </si>
  <si>
    <t>Suminstro e instalación de vinilo para techos</t>
  </si>
  <si>
    <t>Realización de remates de pintura</t>
  </si>
  <si>
    <t>Realización de prensado de fachado e=0.15 m.</t>
  </si>
  <si>
    <t>Suministro e instalación de empradización</t>
  </si>
  <si>
    <t>Suministro e instalación de mediacaña en gravilla</t>
  </si>
  <si>
    <t>Suministro e instalación de concreto abuzardado</t>
  </si>
  <si>
    <t>Suministro e instalación de muro superboard</t>
  </si>
  <si>
    <t>Suministro e instalación de testero placa e=0.30 m.</t>
  </si>
  <si>
    <t>MURO DE CONTENCION</t>
  </si>
  <si>
    <t>1,11,3</t>
  </si>
  <si>
    <t>Accesorios</t>
  </si>
  <si>
    <t>Suministro e instalación de codo de 3"x90 H.D. E.L. para PVC</t>
  </si>
  <si>
    <t>Suministro e instalación de TEE de 3"x3" H.D. E.L. para PVC</t>
  </si>
  <si>
    <t>Suministro e instalación de TEE de 3"x2" H.D. E.L. para PVC</t>
  </si>
  <si>
    <t>Suministro e instalación de tapón 3" H.D. para PVC</t>
  </si>
  <si>
    <t>Suministro instalación de union rápida de 2" PVC</t>
  </si>
  <si>
    <t>1,18,4</t>
  </si>
  <si>
    <t>Redes Exteriores de Iluminación</t>
  </si>
  <si>
    <t>Suministro e instalación de escalera de acceso tipo gato (H= 2m, peldaños cada 20cm), según plano.</t>
  </si>
  <si>
    <t>Suministro e instalación de tuberia ø 2" PVC presión RDE 32,5</t>
  </si>
  <si>
    <t>Suministro e instalación de tuberia ø 3" PVC presión RDE 32,5</t>
  </si>
  <si>
    <t>Suministro e instalación tuberia ø 3" dreanje PVC</t>
  </si>
  <si>
    <t>Suministro e instalación tuberia ø 4" drenaje PVC</t>
  </si>
  <si>
    <t>1,9,1</t>
  </si>
  <si>
    <t>1,9,2</t>
  </si>
  <si>
    <t>1,9,2,1</t>
  </si>
  <si>
    <t>1,9,3</t>
  </si>
  <si>
    <t>1,9,4</t>
  </si>
  <si>
    <t>1,9,5</t>
  </si>
  <si>
    <t>1,9,6</t>
  </si>
  <si>
    <t>1,9,7</t>
  </si>
  <si>
    <t>1,9,10</t>
  </si>
  <si>
    <t>1,9,11</t>
  </si>
  <si>
    <t>1,9,12</t>
  </si>
  <si>
    <t>1,9,13</t>
  </si>
  <si>
    <t>1,9,14</t>
  </si>
  <si>
    <t>1,9,15</t>
  </si>
  <si>
    <t>1,9,16</t>
  </si>
  <si>
    <t>1,9,17</t>
  </si>
  <si>
    <t>Pozo de Bombeo, equipo y accesorios</t>
  </si>
  <si>
    <t>Subestación 1200 KVA, 13.2 KV/480-266 V-, exterior con cerramiento en malla eslabonada, de acuerdo a los planos, diagrama unifilar y a la norma de CEDELCA.</t>
  </si>
  <si>
    <t>Placa de piso en concreto de 3000 psi, e=0,12m, incluye malla electrosoldada de refracción 4mm</t>
  </si>
  <si>
    <t>Suministro y colocacion de aisladores</t>
  </si>
  <si>
    <t>Suministro y colocacion de conectores</t>
  </si>
  <si>
    <t>Excavación a maquina sin retiro de sobrantes</t>
  </si>
  <si>
    <t>Excavación a mano sin retiro de sobrantes</t>
  </si>
  <si>
    <t xml:space="preserve">Excavación a mano sin retiro de sobrantes </t>
  </si>
  <si>
    <t>1,21,3,1</t>
  </si>
  <si>
    <t>1,21,5,1</t>
  </si>
  <si>
    <t>1,21,6.1</t>
  </si>
  <si>
    <t xml:space="preserve">Suministro e instalación bombas sumergibles Tipo ABS EXCAVENGER EJ 15W-2 230V 60 Hz, para recirculación de Lixiviados a desarenador. Q 2.0 Lps  HDT = 10.8 mts P = 1.5 Hp 1710 rpm     </t>
  </si>
  <si>
    <t>Suministro e instalación bombas sumergibles Tipo ABS Modelo PIR PE1 60Hz rpm 60 Hz  230 VAC para recirculación de agua tratada a tanque almacenamiento. Q 3.0 Lps  HDT = 31 mts P = 6 Hp   3510 rpm    (Tanque elevado -Plano 59)</t>
  </si>
  <si>
    <t xml:space="preserve">Suministro e instalación caudalímetro con sondas de burbujeo para canal abierto. Lámina de agua entre 0.003 m – 1.50 m.  Hierros entre 2 mm a 31 mm. Compensación de temperatura </t>
  </si>
  <si>
    <t>Suministro e instalación de escalera de acceso tipo gato (H=2m, peldaños cada 20cm), según plano.</t>
  </si>
  <si>
    <t xml:space="preserve">Suministro e instalación equipos aireadores de burbuja fina con motor sumergible, soplante, bomba y agitador integrados. Referencia XTAK 602. Motor PE 110/4 Potenica Nominal 12 kW, velocidad a 50 Hz 1465 rpm, 21.2 A, pofundidad de inmersión 4.0 m.  </t>
  </si>
  <si>
    <t xml:space="preserve">Suministro e instalación compuerta frontal de 0.55x0.85m marco exterior, cuña y tapas  en hierro fundido, sellos en bronce, columna de maniobra, rueda de manejo con vástago ascendente </t>
  </si>
  <si>
    <t>Suministro e instalación de módulos para sedimentación acelerada, en tubos de sección cuadrada, en plástico con inclinación de 60°, según plano.</t>
  </si>
  <si>
    <t>Suministro e instalación de cercha metálicas h=0.30m en celosia de  1/2" y ángulos de 1 1/2"x1/8"</t>
  </si>
  <si>
    <t>Suministro e instalación de correas metálicas h=0.25m en celosia de 3/8" y ángulos de 1"x1/8"</t>
  </si>
  <si>
    <t>Descapote a mano (h=0,2m)</t>
  </si>
  <si>
    <t>Suministro instalación de union  de 3" pvc</t>
  </si>
  <si>
    <t>Suministro instalación de union  de 4" pvc</t>
  </si>
  <si>
    <t>Suministro e instalación poste de concreto de 12 mts  1050 kls</t>
  </si>
  <si>
    <t>Suministro e instalación poste de concreto de 12 mts. X 510 kls</t>
  </si>
  <si>
    <t>Suministro e instalación cruceta metalica de 64x64x5mm. X 2.4 mts autosoportada</t>
  </si>
  <si>
    <t>Suministro e instalación cruceta metalica de 2.40 mts.</t>
  </si>
  <si>
    <t>Suministro e instalación alambre galvanizado de entice</t>
  </si>
  <si>
    <t>Suministro e instalación grapa de suspension tipo recto 13.2 Kv</t>
  </si>
  <si>
    <t>Suministro e instalación grapa prensa 3 pernos acero forj. Cable 1/4-3/8</t>
  </si>
  <si>
    <t>Suministro e instalación guardacabo en acero galvanizado para cable de 1/2"</t>
  </si>
  <si>
    <t>Suministro e instalación esparrago roscado 4 tuercas 5/8 x 10"</t>
  </si>
  <si>
    <t>Suministro e instalación tuerca de ojo de 5/8"</t>
  </si>
  <si>
    <t>Suministro e instalación varilla de anclaje  1.8 mts x 5/8"</t>
  </si>
  <si>
    <t>Suministro e instalación cable de acero extraresistente de 3/8"</t>
  </si>
  <si>
    <t>Suministro e instalación varilla de cu-cu de 2,40 mts x 5/8"</t>
  </si>
  <si>
    <t>Suministro e instalación cable ACSR No. 1/0 AWG</t>
  </si>
  <si>
    <t>Suministro e instalación collarin sencillo de 5 a 7"</t>
  </si>
  <si>
    <t>Aplicación soldadura exotermica</t>
  </si>
  <si>
    <t>Suministro e instalación pararrayos para 13.2</t>
  </si>
  <si>
    <t>Suministro e instalación bayonetas para apantallamiento</t>
  </si>
  <si>
    <t>Suministro e instalación cable ACSR de 1/4"</t>
  </si>
  <si>
    <t>Suministro e instalación arandela cuadrada plana 4*4</t>
  </si>
  <si>
    <t>Suministro e instalación cortacircuito monopolares de 15Kv</t>
  </si>
  <si>
    <t>Suministro e instalación transformador de potencia (subestación) tipo  PAD MOUNTED  de 1.2 megavatios de capacidad,  13.200 volt, salidas  440 volt de salida, trifásico.</t>
  </si>
  <si>
    <t>Suministro e instalación restaurador de carga</t>
  </si>
  <si>
    <t>Suministro e instalación cuchilla fusible</t>
  </si>
  <si>
    <t>Suministro e instalación cuchilla desconectadora</t>
  </si>
  <si>
    <t>Suministro e instalación cuchilla de prueba</t>
  </si>
  <si>
    <t>Suministro e instalación apartarrayos</t>
  </si>
  <si>
    <t>Suministro e instalación tablero de control completo con sistemas de proteccion, arranque y cortacircuitos automaticos</t>
  </si>
  <si>
    <t>Suministro e instalación condensadores</t>
  </si>
  <si>
    <t>Suministro e instalación transformadoras de instrumentos (aparato de medicion, contadores de registro</t>
  </si>
  <si>
    <t>Suministro e instalación varilla Copperweld de 5/8"  * 2.44 mts. y conectores</t>
  </si>
  <si>
    <t>Suministro e instalación de electrodos de puesta a tierra UTS Conduground</t>
  </si>
  <si>
    <t>Suministro e instalación cable de cobre desnudo No. 2 / 0 AWG</t>
  </si>
  <si>
    <t>Suministro e instalación caja de polipropileno praa resguardo de medidor</t>
  </si>
  <si>
    <t>Suministro e instalación medidor trifasico de baja tension</t>
  </si>
  <si>
    <t xml:space="preserve">Suministro e instalación acometida baja tension </t>
  </si>
  <si>
    <t>Suministro e instalación ductos para canalizacion de 3</t>
  </si>
  <si>
    <t>Construcción caja de inspeccion de 60x60 en concreto con tapa</t>
  </si>
  <si>
    <t xml:space="preserve">Suministro e instalación cableado de salida  en calibre no 6 </t>
  </si>
  <si>
    <t>Suministro e instalación gabinete con tapa y espacio para totalizador</t>
  </si>
  <si>
    <t>Suministro e instalación totalizador de 1.800 amperios</t>
  </si>
  <si>
    <t xml:space="preserve">Suministro e instalación cableado interno calibre n° 6 </t>
  </si>
  <si>
    <t>Suministro e instalación breaker interruptores</t>
  </si>
  <si>
    <t>Suministro e instalación de centro de control de motores compacto y diseñado a pedido, según planos y diseño.</t>
  </si>
  <si>
    <t>Celdas con modulo fijo y unidades de capacitores ajustables para la correcion del factor de potencia, de acuerdo a las normas, planos y especificaciones.</t>
  </si>
  <si>
    <t>Suministor e instalación barraje de 800 amperos</t>
  </si>
  <si>
    <t>Suministro e instalación controlador del factor de potencia</t>
  </si>
  <si>
    <t xml:space="preserve">Suministro e instalación lector de intensidad. </t>
  </si>
  <si>
    <t>Suministro e instalación lector de potencia</t>
  </si>
  <si>
    <t>Suministro e instalación condensadores trifasico.</t>
  </si>
  <si>
    <t>Suministro e instalación contacotores</t>
  </si>
  <si>
    <t>Suministro e instalación transformador de potencia de 45 kva tipo seco</t>
  </si>
  <si>
    <t>Suministro e instalación tablero general de batja tension con tapa de seguridad,  para 24 circuitos</t>
  </si>
  <si>
    <t xml:space="preserve">Suministro e instalación breakers de encendido y apagado </t>
  </si>
  <si>
    <t>Suministro e instalación poste de concreto de 10 metros x 510 kls</t>
  </si>
  <si>
    <t xml:space="preserve">Suministro e instalación varillas de cobre –cobre de 5/8 x 1,80 metros </t>
  </si>
  <si>
    <t xml:space="preserve">Suministro e instalación cable de conre desnudo n° 2 </t>
  </si>
  <si>
    <t xml:space="preserve">Construcción caja de inspeccion en concreto, </t>
  </si>
  <si>
    <t>Suministro e instalación cruceta en acero galvanizado de 2 metros,</t>
  </si>
  <si>
    <t>Suministro e instalación diagonal recta en acero galvanizado</t>
  </si>
  <si>
    <t xml:space="preserve">Suministro y colocación de favigel </t>
  </si>
  <si>
    <t xml:space="preserve">Suministro e instalación cajas de inspección para BT </t>
  </si>
  <si>
    <t>Construcción cárcamo de 0.50 * 0.50 m para cables, con tapas de concreto reforzadas.</t>
  </si>
  <si>
    <t>Suministro e instalación celda fuente segura (UPS, baterias, tablero de distribucion energia regulada ininterrumpible)</t>
  </si>
  <si>
    <t>Construcción acometida para la alimentacion del tablero de distribucion, TEO, del edificio de operaciones, tuberia conduit PVC 1 1/2", en conductores 4x 2 AWG - THW, de acuerdo a planos y especificaciones.</t>
  </si>
  <si>
    <t>Suministro e instalación poste de concreto reforzado de 14 mts. Para alumbrado</t>
  </si>
  <si>
    <t>Suministro e instalación poste de concreto reforzado de 10 mts. Para alumbrado</t>
  </si>
  <si>
    <t>Suministro e instalación proyectores de sodio de 400 vatios, 277 voltios, con herrajes, completos.</t>
  </si>
  <si>
    <t>Suministro e instalación luminarias horizontales cerradas, con brazo, de sodio 250 vatios, 277 voltios, completas.</t>
  </si>
  <si>
    <t>Suministro e instalación luminarias horizontales cerradas, con brazo, de sodio 250 vatios, 208 voltios, completas.</t>
  </si>
  <si>
    <t>Suministro e instalación tablero TEO, de 36 circuitos, de alumbrado y tomas con totalizador, de acuerdo a planos y diagrama.</t>
  </si>
  <si>
    <t>Construcción circuito de alimentacion del tablero monofasico de la porteria, en 2 x 10 AWG - THW, 1"</t>
  </si>
  <si>
    <t>Suministro e instalación tablero monofasico de 4 circuitos</t>
  </si>
  <si>
    <t>Construcción salida para alumbrado incandescente, con interruptores sencillos e incluida la roseta</t>
  </si>
  <si>
    <t>Construcción salidas de alumbrado para bala, incluidos los interruptores sencillos</t>
  </si>
  <si>
    <t>Construcción salidas de alumbrado para luminaria fluorescente, incluidos los interruptores sencillos</t>
  </si>
  <si>
    <t>Construcción salida de alumbrado, para luminaria tipo farol peatonal exterior, controlada por fotocelda,</t>
  </si>
  <si>
    <t>Construcción interruptores dobles, triples o conmutables</t>
  </si>
  <si>
    <t>Suministro e instalación luminaria fluorescente 2 x 32 vatios, tubo T8. Instalada completa.</t>
  </si>
  <si>
    <t>Suministro e instalación luminaria fluorescente 2 x 59 vatios, tubo T8. Instalada completa.</t>
  </si>
  <si>
    <t xml:space="preserve">Suministro e instalación bala incrustada hasta de 50 vatios. </t>
  </si>
  <si>
    <t>Construcción farol exterior via peatonal, controlado por fotocelda, completo con poste de acuerdo a la aprobacion de la interventoria.</t>
  </si>
  <si>
    <t>Construcción tomacorriente monofasico doble de 15 A con polo a tierra, completo.</t>
  </si>
  <si>
    <t>Construcción tomacorriente bifasico de 15 A con polo a tierra, completo.</t>
  </si>
  <si>
    <t>Construcción tomacorrientes trifásicos mínimo de 3 * 30 A, completos.</t>
  </si>
  <si>
    <t xml:space="preserve">Suministro e instalación rejilla vertical para desfogue agua cruda represada 0.15 m x 1.00 m. Marco 1”x1”x3/8” Angulos ½” x ½” x 3/16” . Separación 5 mm. </t>
  </si>
  <si>
    <t>Suministro e instalación rejilla de cribado 1.50 m x 1.60 m. Marco en ángulo de L3” x3”x3/8” y ángulos de L 2” x 2" x 3/16” separación 7 mm.</t>
  </si>
  <si>
    <t>Suministro e instalación rejilla de secado material flotante 1.0 x 3.70 m. Marco en ángulo metálico L 3” x 3” x 3/8”.  Angulos en 2” x 2” 3/16”. Separación 7 mm.</t>
  </si>
  <si>
    <t>Suministro e instalación compuerta de 1.55x1.5m marco exterior, cuña y tapas en hierro fundido,sellos en bronce rueda de manejo con vástago ascendente operación manual</t>
  </si>
  <si>
    <t xml:space="preserve">Suministro e instalación compuerta de 0.70x0.70m marco exterior, cuña y tapas en hierro fundido,sellos en bronce con vástago ascendente </t>
  </si>
  <si>
    <t>Suministro e instalación compuerta frontal de 1.40x1.55cm marco exterior, cuña y tapas  en hierro fundido, sellos en bronce, rueda de manejo con vástago ascendente presion maxima de servicio 2m de columna de agua, operacion manual</t>
  </si>
  <si>
    <t>Construcción barandas de seguridad en hierro negro de ∅ 1 1/2" (incluye anticorrosivo y pintura 2 manos), según detalle plano.</t>
  </si>
  <si>
    <t xml:space="preserve">Suministro e instalación compuerta frontal de 0.62x0.62m marco exterior, cuña y tapas  en hierro fundido, sellos en bronce, columna de maniobra, rueda de manejo con vástago ascendente </t>
  </si>
  <si>
    <t>Suministro e instalación rejilla de seguridad en hierro fundido de 1.05 x 0.65 m, con marco en angulos de L 1/2"x1/2"x3/16" y varrilas de 5/8" separadas cada 3 cm</t>
  </si>
  <si>
    <t>Suministro e instalación válvula de compuerta D= 6 ", H.d, sello bronce, bridada. (lavado de arena)</t>
  </si>
  <si>
    <t>Construcción e instalación tapas en concreto de 2500 PSI para cajas de repartición a reactores (1,15m x1,65m)</t>
  </si>
  <si>
    <t>Construcción muros en mampostería impermeabilizados, incluye repello</t>
  </si>
  <si>
    <t>Suministro y colocación de gravilla de río de 3/8" - 1/8"</t>
  </si>
  <si>
    <t>Suministro y colocación de gravilla de río de 1 1/2" - 1/2"</t>
  </si>
  <si>
    <t xml:space="preserve">Suministro y colocación de arena de rio 1.55&lt;Cu&lt;1.7, Te=0.55, D90=1.11 y Ce=0.82 </t>
  </si>
  <si>
    <t>Construcción escaleras en hierro de 1/2" y tapa h.f. ø 0,60 m para pozo de bombeo circular de lixiviados</t>
  </si>
  <si>
    <t>Suminstro y colocación de Pañete liso para muro</t>
  </si>
  <si>
    <t>Suministro e instalación de adoquín exterior</t>
  </si>
  <si>
    <t>Suministro colocación de tierra negra</t>
  </si>
  <si>
    <t>Acero de Refuerzo f´y = 420 Mpa para zapatas</t>
  </si>
  <si>
    <t>Acero de Refuerzo f´y = 420 Mpa para muro</t>
  </si>
  <si>
    <t xml:space="preserve">Suministro  y colocación de grava fina  1.55&lt;Cu&lt;1.7, Te=0.55, D90=1.11 y Ce=0.82 </t>
  </si>
  <si>
    <t xml:space="preserve">Suministro y colocación de grava fina  1.55&lt;Cu&lt;1.7, Te=0.55, D90=1.11 y Ce=0.82 </t>
  </si>
  <si>
    <t>Suministro y colocación de gravilla de rio de 1 1/2" - 1/2"</t>
  </si>
  <si>
    <t>Construcción cámara de inspección en concreto de 3000 PSI D=1.3m</t>
  </si>
  <si>
    <t>Construcción brocal en concreto reforzado de 3500 PSI D=1.6m, incluye tapa en concreto</t>
  </si>
  <si>
    <t>Suministro e instalación rejilla en ángulos L 1"x1" de 0.70x210m</t>
  </si>
  <si>
    <t>Suministro y colocación de grava de 2" para filtro francés</t>
  </si>
  <si>
    <t>Suministro y colocación de grava de 1" para filtro francés</t>
  </si>
  <si>
    <t>Suministro e instalación de geotextil no tejido NT 1600 para el filtro francés</t>
  </si>
  <si>
    <t xml:space="preserve">Construcción trampa de arena de 0,6 cm </t>
  </si>
  <si>
    <t>Suministro y colocación capa de piedra blanca de 0.10 cm</t>
  </si>
  <si>
    <t>Suministro y colocación de concreto f´c = 2500 psi para cunetas</t>
  </si>
  <si>
    <t>Suministro y colocación de concreto  f´c = 2500 PSI para andenes perimetrales</t>
  </si>
  <si>
    <t xml:space="preserve">Construcción solado en concreto f´c = 2500 PSI </t>
  </si>
  <si>
    <t>Suministro y colocación de concreto f´c = 4000 PSI para muros y tapa (incluye formaleta)</t>
  </si>
  <si>
    <t>Suministro y colocación de concreto f´c = 4000 PSI para losas de piso (incluye formaleta)</t>
  </si>
  <si>
    <t>Suministro y colocación de concreto f´c = 4000 PSI para muros (incluye formaleta)</t>
  </si>
  <si>
    <t>Suministro e instalación de concreto f´c = 4000 PSI para losas de piso (incluye formaleta)</t>
  </si>
  <si>
    <t>Suministro e instalación de concreto f´c = 3000 PSI para tabiques (incluye formaleta)</t>
  </si>
  <si>
    <t>Suministro e instalación de concreto f´c = 4000 PSI para muros (incluye formaleta)</t>
  </si>
  <si>
    <t>Suministro e instalación de concreto f´c = 3000 PSI para canaletas de agua tratada (incluye formaleta)</t>
  </si>
  <si>
    <t>Suministro y colocación de concreto  f´c = 3000 PSI para cajas de aguas tratadas (incluye formaleta)</t>
  </si>
  <si>
    <t>Suministro y colocación de concreto  f´c = 3000 PSI para cajas de inspección de tuberias de lodos (incluye formaleta)</t>
  </si>
  <si>
    <t>Suministro y colocación de concreto  f´c = 4000 PSI para muros (incluye formaleta)</t>
  </si>
  <si>
    <t>Suministro y colocación de concreto  f´c = 3000 PSI para columnetas y viguetas (incluye formaleta)</t>
  </si>
  <si>
    <t>Suministro y colocación de concreto  f´c = 3000 PSI (incluye formaleta)</t>
  </si>
  <si>
    <t>Suministro y colocación de concreto de 3500 PSI para placa macisa del 2do Piso  e=0.20 m. (incluye formaleta)</t>
  </si>
  <si>
    <t>Suministro y colocación de concreto para columnas de 3500 PSI (incluye formaleta)</t>
  </si>
  <si>
    <t>Suministro y colocación de concreto para vigas de 3500 PSI (incluye formaleta)</t>
  </si>
  <si>
    <t>Suministro y colocación de concreto para zapatas de 3500 PSI (incluye formaleta)</t>
  </si>
  <si>
    <t>Suministro y colocación de concreto para vigas de cimentación de 3500 PSI (incluye formaleta)</t>
  </si>
  <si>
    <t>Construcción solado en concreto f´c = 2500 PSI  para vigas de cimentación</t>
  </si>
  <si>
    <t>Suministro y colocación de concreto para muro de 3500 PSI (incluye formaleta)</t>
  </si>
  <si>
    <t>Suministro y colocación de concreto  f´c = 4000 PSI (incluye formaleta)</t>
  </si>
  <si>
    <t>Suministro y colocación de concreto  f´c = 3000 PSI para construcción caja de salida sumergida (incluye formaleta)</t>
  </si>
  <si>
    <t>Estructuras metálicas, válvulas, accesorios y equipos</t>
  </si>
  <si>
    <t>Suministro de bomba de achique sumergible tipo ADS JS 15, de 2 HP, 1.5 kw, HDT+ 10m Q =5 lps</t>
  </si>
  <si>
    <t>Relleno macánico con material seleccionado de la misma excavación</t>
  </si>
  <si>
    <t>Relleno mecánico con recebo</t>
  </si>
  <si>
    <t>Suministro y colocación de concreto f´c = 4000 PSI para losa y tapa (incluye formaleta)</t>
  </si>
  <si>
    <t>Suministro y colocación de concreto  f´c = 4000 PSI para vigas (incluye formaleta)</t>
  </si>
  <si>
    <t>Suministro y colocación de concreto  f´c = 4000 PSI para columnas (incluye formaleta)</t>
  </si>
  <si>
    <t>Suministro y colocación de concreto  f´c = 4000 PSI para cimentación (incluye formaleta)</t>
  </si>
  <si>
    <t>Realización de afinado e impermeabilizado de pisos</t>
  </si>
  <si>
    <t>Realización de apoyos para muebles</t>
  </si>
  <si>
    <t>Suministro e instalación de lavaplatos apartamento celador</t>
  </si>
  <si>
    <t>Realización de filos y dilataciones de vinilo para muros y techos</t>
  </si>
  <si>
    <t>Suministro e instalación de fregadero/lavadero apartamento celador</t>
  </si>
  <si>
    <t>Construcción de andén en concreto de 3000 PSI e=0,10 m</t>
  </si>
  <si>
    <t>Construcción cerramiento en malla eslabonada y tubo HG f=2" Cal.16, altura: 2.20 m, malla eslabonada Cal. 10.5 de 60mm (Pintados con anticorrosivo), incluye platina, soldadura y todo lo necesario para su correcta instalacion y funcionamiento</t>
  </si>
  <si>
    <t>Adecuación de jardines y zonas verdes</t>
  </si>
  <si>
    <t>Construcción escalera de acceso en concreto 3000 PSI</t>
  </si>
  <si>
    <t>Suministro e instalación de farol exterior</t>
  </si>
  <si>
    <t>Suminstro e instalación de ventanería en aluminio corrediza cal.20</t>
  </si>
  <si>
    <t>Suministro e instalación de mueble y casillero para apartamento celador</t>
  </si>
  <si>
    <t>Suministro e instalación de enchape de 33x33 cm tráfico 3-4 para pisos (incluye piso baño)</t>
  </si>
  <si>
    <t xml:space="preserve">Suministro e instalación de puerta batiente en lamina metálica cal.18 de dos cuerpos, aprcianada con celosia metáilca, según especificación </t>
  </si>
  <si>
    <t>Suministro e instalación de puerta puerta batiente en madera cedro entamborada, incluye cerradura</t>
  </si>
  <si>
    <t>Suminiastro e instalación de puerta corrediza en madera cedro entamborada lisa tapariel en acero</t>
  </si>
  <si>
    <t>Construcción rampa de acceso en concreto 3000 PSI, e=0.18 m.</t>
  </si>
  <si>
    <t>Suministro y colocación de concreto de 3500 PSI para escalera (incluye formaleta)</t>
  </si>
  <si>
    <t>Suministro e instalación de baño completo incluye sanitario, lavamanos con pedestal y accesorios</t>
  </si>
  <si>
    <t>Construcción sardinel en concreto de 3000 PSI de 0,15x0,40m, incluye acero</t>
  </si>
  <si>
    <t>Suministro e instalación de bloque #4 para muro, incluye mortero de pega</t>
  </si>
  <si>
    <t>Suministro e instalación de bloque #4 para dintel, inclye mortero de pega y acero</t>
  </si>
  <si>
    <t>Iva Sobre Utilidad (16%)</t>
  </si>
  <si>
    <t>Suministro e instalación planta electrodiesel en cabina insonora exterior, 50 KVA, 208/120 V., 60 Hz., automatica instalada completa con sus equipos auxiliares</t>
  </si>
  <si>
    <t>Construcción losa de cubierta en concreto reforzado (incluye formaletas, concreto de 3000 psi, acero de refuerzo de 60.000 psi e impermeabilización)</t>
  </si>
  <si>
    <t>Localización y replanteo de tuberias</t>
  </si>
  <si>
    <t>Localizacion y replanteo de vías</t>
  </si>
  <si>
    <t>Suministro e instalación pH-Metro</t>
  </si>
  <si>
    <t>Suministro e instalación conductímetro</t>
  </si>
  <si>
    <t xml:space="preserve">Suministro e instalación medidor de Oxígeno </t>
  </si>
  <si>
    <t xml:space="preserve">Suministro e instalación incubadora para DBO </t>
  </si>
  <si>
    <t xml:space="preserve">Suministro e instalación destilador </t>
  </si>
  <si>
    <t xml:space="preserve">Suministro e instalación desionizador </t>
  </si>
  <si>
    <t>Suministro e instalación termómetro digital</t>
  </si>
  <si>
    <t>Suministro e instalación aireadores</t>
  </si>
  <si>
    <t xml:space="preserve">Suministro e instalación termorreactor </t>
  </si>
  <si>
    <t xml:space="preserve">Suministro e instalación fotómetro </t>
  </si>
  <si>
    <t>Suministro e instalación mufla</t>
  </si>
  <si>
    <t xml:space="preserve">Suministro e instalación balanza Analítica </t>
  </si>
  <si>
    <t xml:space="preserve">Suministro e instalación horno de secado </t>
  </si>
  <si>
    <t>Suministro e instalación juego de pesas certificado</t>
  </si>
  <si>
    <t>Suministro e instalación sistema de Vacio</t>
  </si>
  <si>
    <t>Suministro e instalación multiparámetro</t>
  </si>
  <si>
    <t>Suministro e instalación flujómetro</t>
  </si>
  <si>
    <t>Suministro e instalación nevera</t>
  </si>
  <si>
    <t>Construcción acometida principal de BT,  desde la subestacion hasta el tablero general, tendida por carcamo, en 12 conductores de cobre No. 500 MCM - THW, completa con terminales e identificaciones</t>
  </si>
  <si>
    <t>Construcción acometidas para redes de iluminacion, 3 conductores de CU THHN No. 2 +1 conductor de CU THHN No. 2, en ducto PVC de 1 1/2” con accesorios de fijación y conexión.</t>
  </si>
  <si>
    <t>Construcción acometidas para aireadores, incluida la tuberia conduit galvanizada de 1" requerida, rigida y flexible plastificada,  con accesorios para la conexion de los motores, de acuerdo a especificaciones y planos, en conductores 6 (monopolares) x No.10 AWG - THW -Reactores 9 y 10.</t>
  </si>
  <si>
    <t>Construcción acometidas para motobombas de las aguas tratadas y de los lixiviados, incluida la tuberia conduit galvanizada de 1 1/2" requerida, rigida y plastificada,  con accesorios para la conexion de los motores, de acuerdo a especificaciones y planos, en conductores 6 (monopolares) x No 10 AWG-THW.</t>
  </si>
  <si>
    <t>Administración</t>
  </si>
  <si>
    <t>Imprevistos</t>
  </si>
  <si>
    <t>Utilidad</t>
  </si>
  <si>
    <t>OFERTA ECONOMICA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</si>
</sst>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\ _€_-;\-* #,##0\ _€_-;_-* &quot;-&quot;??\ _€_-;_-@_-"/>
    <numFmt numFmtId="166" formatCode="_-* #,##0.0\ _€_-;\-* #,##0.0\ _€_-;_-* &quot;-&quot;??\ _€_-;_-@_-"/>
    <numFmt numFmtId="167" formatCode="_-* #,##0.00\ _€_-;\-* #,##0.00\ _€_-;_-* &quot;-&quot;??\ _€_-;_-@_-"/>
    <numFmt numFmtId="168" formatCode="&quot;$&quot;\ #,##0"/>
    <numFmt numFmtId="169" formatCode="_-[$€-2]* #,##0.00_-;\-[$€-2]* #,##0.00_-;_-[$€-2]* &quot;-&quot;??_-"/>
    <numFmt numFmtId="170" formatCode="_ &quot;$&quot;\ * #,##0.00_ ;_ &quot;$&quot;\ * \-#,##0.00_ ;_ &quot;$&quot;\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vertAlign val="superscript"/>
      <sz val="8"/>
      <name val="Verdana"/>
      <family val="2"/>
    </font>
    <font>
      <vertAlign val="superscript"/>
      <sz val="10"/>
      <name val="Verdana"/>
      <family val="2"/>
    </font>
    <font>
      <b/>
      <sz val="11"/>
      <name val="Verdana"/>
      <family val="2"/>
    </font>
    <font>
      <vertAlign val="superscript"/>
      <sz val="9.5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9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Century"/>
      <family val="1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Bookman Old Style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11" borderId="0" applyNumberFormat="0" applyBorder="0" applyAlignment="0" applyProtection="0"/>
    <xf numFmtId="0" fontId="21" fillId="23" borderId="57" applyNumberFormat="0" applyAlignment="0" applyProtection="0"/>
    <xf numFmtId="0" fontId="22" fillId="24" borderId="58" applyNumberFormat="0" applyAlignment="0" applyProtection="0"/>
    <xf numFmtId="0" fontId="23" fillId="0" borderId="59" applyNumberFormat="0" applyFill="0" applyAlignment="0" applyProtection="0"/>
    <xf numFmtId="0" fontId="24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8" borderId="0" applyNumberFormat="0" applyBorder="0" applyAlignment="0" applyProtection="0"/>
    <xf numFmtId="0" fontId="25" fillId="14" borderId="57" applyNumberFormat="0" applyAlignment="0" applyProtection="0"/>
    <xf numFmtId="169" fontId="26" fillId="0" borderId="0" applyFont="0" applyFill="0" applyBorder="0" applyAlignment="0" applyProtection="0"/>
    <xf numFmtId="0" fontId="27" fillId="10" borderId="0" applyNumberFormat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8" fillId="29" borderId="0" applyNumberFormat="0" applyBorder="0" applyAlignment="0" applyProtection="0"/>
    <xf numFmtId="3" fontId="3" fillId="0" borderId="0"/>
    <xf numFmtId="0" fontId="3" fillId="0" borderId="0"/>
    <xf numFmtId="3" fontId="3" fillId="0" borderId="0"/>
    <xf numFmtId="0" fontId="3" fillId="30" borderId="60" applyNumberFormat="0" applyFont="0" applyAlignment="0" applyProtection="0"/>
    <xf numFmtId="9" fontId="3" fillId="0" borderId="0" applyFont="0" applyFill="0" applyBorder="0" applyAlignment="0" applyProtection="0"/>
    <xf numFmtId="0" fontId="29" fillId="23" borderId="6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33" fillId="0" borderId="63" applyNumberFormat="0" applyFill="0" applyAlignment="0" applyProtection="0"/>
    <xf numFmtId="0" fontId="24" fillId="0" borderId="6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65" applyNumberFormat="0" applyFill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9" fontId="37" fillId="0" borderId="0" applyFont="0" applyFill="0" applyBorder="0" applyAlignment="0" applyProtection="0"/>
  </cellStyleXfs>
  <cellXfs count="420">
    <xf numFmtId="0" fontId="0" fillId="0" borderId="0" xfId="0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/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Border="1"/>
    <xf numFmtId="0" fontId="5" fillId="0" borderId="0" xfId="0" applyFont="1" applyBorder="1"/>
    <xf numFmtId="165" fontId="5" fillId="0" borderId="0" xfId="1" applyNumberFormat="1" applyFont="1" applyBorder="1"/>
    <xf numFmtId="165" fontId="5" fillId="0" borderId="0" xfId="0" applyNumberFormat="1" applyFont="1" applyBorder="1"/>
    <xf numFmtId="0" fontId="5" fillId="0" borderId="0" xfId="0" applyFont="1" applyFill="1" applyBorder="1"/>
    <xf numFmtId="165" fontId="5" fillId="0" borderId="4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0" fontId="0" fillId="0" borderId="1" xfId="0" applyFill="1" applyBorder="1" applyAlignment="1">
      <alignment horizontal="center"/>
    </xf>
    <xf numFmtId="165" fontId="5" fillId="0" borderId="1" xfId="1" applyNumberFormat="1" applyFont="1" applyFill="1" applyBorder="1"/>
    <xf numFmtId="164" fontId="5" fillId="0" borderId="1" xfId="1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5" fontId="5" fillId="0" borderId="9" xfId="1" applyNumberFormat="1" applyFont="1" applyFill="1" applyBorder="1"/>
    <xf numFmtId="0" fontId="6" fillId="0" borderId="10" xfId="0" applyFont="1" applyFill="1" applyBorder="1"/>
    <xf numFmtId="0" fontId="5" fillId="0" borderId="10" xfId="0" applyFont="1" applyFill="1" applyBorder="1" applyAlignment="1">
      <alignment horizontal="center"/>
    </xf>
    <xf numFmtId="165" fontId="5" fillId="0" borderId="10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5" fontId="5" fillId="0" borderId="8" xfId="1" applyNumberFormat="1" applyFont="1" applyFill="1" applyBorder="1"/>
    <xf numFmtId="0" fontId="5" fillId="0" borderId="10" xfId="0" applyFont="1" applyFill="1" applyBorder="1"/>
    <xf numFmtId="165" fontId="6" fillId="0" borderId="13" xfId="1" applyNumberFormat="1" applyFont="1" applyFill="1" applyBorder="1"/>
    <xf numFmtId="0" fontId="6" fillId="0" borderId="9" xfId="0" applyFont="1" applyFill="1" applyBorder="1"/>
    <xf numFmtId="164" fontId="5" fillId="0" borderId="9" xfId="1" applyFont="1" applyFill="1" applyBorder="1"/>
    <xf numFmtId="0" fontId="6" fillId="0" borderId="14" xfId="0" applyFont="1" applyFill="1" applyBorder="1"/>
    <xf numFmtId="0" fontId="5" fillId="0" borderId="10" xfId="0" applyFont="1" applyFill="1" applyBorder="1" applyAlignment="1">
      <alignment horizontal="left"/>
    </xf>
    <xf numFmtId="0" fontId="6" fillId="0" borderId="15" xfId="0" applyFont="1" applyFill="1" applyBorder="1"/>
    <xf numFmtId="164" fontId="5" fillId="0" borderId="12" xfId="1" applyFont="1" applyFill="1" applyBorder="1"/>
    <xf numFmtId="164" fontId="5" fillId="0" borderId="16" xfId="1" applyFont="1" applyFill="1" applyBorder="1"/>
    <xf numFmtId="165" fontId="5" fillId="0" borderId="12" xfId="1" applyNumberFormat="1" applyFont="1" applyFill="1" applyBorder="1"/>
    <xf numFmtId="165" fontId="5" fillId="0" borderId="16" xfId="1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6" fillId="0" borderId="15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0" fillId="0" borderId="0" xfId="0" applyFill="1"/>
    <xf numFmtId="0" fontId="5" fillId="0" borderId="15" xfId="0" applyNumberFormat="1" applyFont="1" applyFill="1" applyBorder="1" applyAlignment="1">
      <alignment horizontal="center"/>
    </xf>
    <xf numFmtId="0" fontId="13" fillId="0" borderId="11" xfId="0" applyFont="1" applyFill="1" applyBorder="1"/>
    <xf numFmtId="165" fontId="6" fillId="0" borderId="10" xfId="1" applyNumberFormat="1" applyFont="1" applyFill="1" applyBorder="1"/>
    <xf numFmtId="165" fontId="5" fillId="0" borderId="1" xfId="1" applyNumberFormat="1" applyFont="1" applyFill="1" applyBorder="1" applyAlignment="1">
      <alignment horizontal="left"/>
    </xf>
    <xf numFmtId="165" fontId="5" fillId="0" borderId="10" xfId="0" applyNumberFormat="1" applyFont="1" applyFill="1" applyBorder="1"/>
    <xf numFmtId="165" fontId="5" fillId="0" borderId="9" xfId="0" applyNumberFormat="1" applyFont="1" applyFill="1" applyBorder="1"/>
    <xf numFmtId="165" fontId="6" fillId="0" borderId="13" xfId="0" applyNumberFormat="1" applyFont="1" applyFill="1" applyBorder="1"/>
    <xf numFmtId="0" fontId="6" fillId="0" borderId="13" xfId="0" applyFont="1" applyFill="1" applyBorder="1"/>
    <xf numFmtId="165" fontId="5" fillId="0" borderId="9" xfId="0" applyNumberFormat="1" applyFont="1" applyFill="1" applyBorder="1" applyAlignment="1">
      <alignment vertical="center"/>
    </xf>
    <xf numFmtId="165" fontId="6" fillId="0" borderId="0" xfId="0" applyNumberFormat="1" applyFont="1" applyFill="1" applyBorder="1"/>
    <xf numFmtId="164" fontId="0" fillId="0" borderId="0" xfId="0" applyNumberFormat="1"/>
    <xf numFmtId="164" fontId="9" fillId="0" borderId="2" xfId="0" applyNumberFormat="1" applyFont="1" applyBorder="1" applyAlignment="1">
      <alignment horizontal="center"/>
    </xf>
    <xf numFmtId="164" fontId="5" fillId="0" borderId="1" xfId="1" applyNumberFormat="1" applyFont="1" applyFill="1" applyBorder="1"/>
    <xf numFmtId="164" fontId="5" fillId="0" borderId="9" xfId="1" applyNumberFormat="1" applyFont="1" applyFill="1" applyBorder="1"/>
    <xf numFmtId="164" fontId="5" fillId="0" borderId="12" xfId="1" applyNumberFormat="1" applyFont="1" applyFill="1" applyBorder="1"/>
    <xf numFmtId="164" fontId="5" fillId="0" borderId="10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164" fontId="5" fillId="0" borderId="15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5" xfId="0" applyNumberFormat="1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Border="1"/>
    <xf numFmtId="164" fontId="5" fillId="0" borderId="11" xfId="1" applyNumberFormat="1" applyFont="1" applyFill="1" applyBorder="1"/>
    <xf numFmtId="164" fontId="5" fillId="0" borderId="11" xfId="1" applyFont="1" applyFill="1" applyBorder="1"/>
    <xf numFmtId="164" fontId="5" fillId="0" borderId="17" xfId="1" applyFont="1" applyFill="1" applyBorder="1"/>
    <xf numFmtId="0" fontId="6" fillId="0" borderId="9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5" fillId="0" borderId="18" xfId="0" applyNumberFormat="1" applyFont="1" applyFill="1" applyBorder="1" applyAlignment="1">
      <alignment horizontal="center"/>
    </xf>
    <xf numFmtId="165" fontId="6" fillId="0" borderId="19" xfId="1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6" fillId="0" borderId="19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vertical="center"/>
    </xf>
    <xf numFmtId="165" fontId="5" fillId="0" borderId="9" xfId="1" applyNumberFormat="1" applyFont="1" applyFill="1" applyBorder="1" applyAlignment="1">
      <alignment vertical="center"/>
    </xf>
    <xf numFmtId="165" fontId="6" fillId="0" borderId="9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5" fontId="5" fillId="0" borderId="20" xfId="1" applyNumberFormat="1" applyFont="1" applyFill="1" applyBorder="1"/>
    <xf numFmtId="0" fontId="6" fillId="0" borderId="21" xfId="0" applyFont="1" applyBorder="1"/>
    <xf numFmtId="0" fontId="6" fillId="0" borderId="22" xfId="0" applyFont="1" applyBorder="1" applyAlignment="1">
      <alignment horizontal="center"/>
    </xf>
    <xf numFmtId="0" fontId="6" fillId="0" borderId="22" xfId="0" applyFont="1" applyBorder="1"/>
    <xf numFmtId="164" fontId="6" fillId="0" borderId="22" xfId="0" applyNumberFormat="1" applyFont="1" applyBorder="1"/>
    <xf numFmtId="0" fontId="6" fillId="0" borderId="23" xfId="0" applyFont="1" applyBorder="1"/>
    <xf numFmtId="165" fontId="6" fillId="0" borderId="13" xfId="0" applyNumberFormat="1" applyFont="1" applyBorder="1"/>
    <xf numFmtId="165" fontId="0" fillId="0" borderId="0" xfId="0" applyNumberFormat="1"/>
    <xf numFmtId="0" fontId="6" fillId="0" borderId="1" xfId="0" applyFont="1" applyFill="1" applyBorder="1" applyAlignment="1">
      <alignment wrapText="1"/>
    </xf>
    <xf numFmtId="165" fontId="6" fillId="0" borderId="23" xfId="1" applyNumberFormat="1" applyFont="1" applyFill="1" applyBorder="1"/>
    <xf numFmtId="0" fontId="5" fillId="0" borderId="1" xfId="0" applyFont="1" applyFill="1" applyBorder="1" applyAlignment="1"/>
    <xf numFmtId="165" fontId="15" fillId="0" borderId="0" xfId="0" applyNumberFormat="1" applyFont="1" applyFill="1"/>
    <xf numFmtId="165" fontId="0" fillId="0" borderId="0" xfId="0" applyNumberFormat="1" applyFill="1"/>
    <xf numFmtId="165" fontId="0" fillId="2" borderId="0" xfId="0" applyNumberFormat="1" applyFill="1"/>
    <xf numFmtId="165" fontId="0" fillId="3" borderId="0" xfId="0" applyNumberFormat="1" applyFill="1"/>
    <xf numFmtId="0" fontId="5" fillId="0" borderId="9" xfId="0" applyFont="1" applyFill="1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7" xfId="0" applyBorder="1"/>
    <xf numFmtId="0" fontId="15" fillId="0" borderId="21" xfId="0" applyFont="1" applyBorder="1"/>
    <xf numFmtId="0" fontId="0" fillId="4" borderId="23" xfId="0" applyFill="1" applyBorder="1"/>
    <xf numFmtId="165" fontId="6" fillId="4" borderId="13" xfId="0" applyNumberFormat="1" applyFont="1" applyFill="1" applyBorder="1"/>
    <xf numFmtId="0" fontId="15" fillId="4" borderId="21" xfId="0" applyFont="1" applyFill="1" applyBorder="1"/>
    <xf numFmtId="165" fontId="6" fillId="0" borderId="13" xfId="0" applyNumberFormat="1" applyFont="1" applyBorder="1" applyAlignment="1">
      <alignment vertical="center"/>
    </xf>
    <xf numFmtId="2" fontId="0" fillId="0" borderId="0" xfId="0" applyNumberFormat="1"/>
    <xf numFmtId="0" fontId="0" fillId="0" borderId="0" xfId="0" applyBorder="1"/>
    <xf numFmtId="0" fontId="5" fillId="0" borderId="11" xfId="0" applyFont="1" applyFill="1" applyBorder="1" applyAlignment="1">
      <alignment horizontal="center"/>
    </xf>
    <xf numFmtId="0" fontId="0" fillId="0" borderId="1" xfId="0" applyBorder="1"/>
    <xf numFmtId="0" fontId="0" fillId="0" borderId="43" xfId="0" applyFill="1" applyBorder="1" applyAlignment="1">
      <alignment horizontal="left" vertical="top"/>
    </xf>
    <xf numFmtId="0" fontId="0" fillId="0" borderId="43" xfId="0" applyFill="1" applyBorder="1" applyAlignment="1">
      <alignment horizontal="right" vertical="top"/>
    </xf>
    <xf numFmtId="0" fontId="0" fillId="0" borderId="39" xfId="0" applyBorder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/>
    </xf>
    <xf numFmtId="165" fontId="5" fillId="0" borderId="0" xfId="1" applyNumberFormat="1" applyFont="1" applyFill="1" applyBorder="1"/>
    <xf numFmtId="0" fontId="15" fillId="0" borderId="21" xfId="0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165" fontId="15" fillId="0" borderId="0" xfId="0" applyNumberFormat="1" applyFont="1" applyFill="1" applyBorder="1"/>
    <xf numFmtId="0" fontId="0" fillId="0" borderId="49" xfId="0" applyFill="1" applyBorder="1" applyAlignment="1">
      <alignment horizontal="left" vertical="top"/>
    </xf>
    <xf numFmtId="0" fontId="0" fillId="0" borderId="49" xfId="0" applyFill="1" applyBorder="1" applyAlignment="1">
      <alignment horizontal="right" vertical="top"/>
    </xf>
    <xf numFmtId="165" fontId="6" fillId="0" borderId="0" xfId="0" applyNumberFormat="1" applyFont="1" applyBorder="1"/>
    <xf numFmtId="0" fontId="0" fillId="4" borderId="13" xfId="0" applyFill="1" applyBorder="1"/>
    <xf numFmtId="0" fontId="11" fillId="0" borderId="29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1" fillId="0" borderId="39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30" xfId="0" applyNumberFormat="1" applyFont="1" applyFill="1" applyBorder="1" applyAlignment="1" applyProtection="1">
      <alignment horizontal="left"/>
    </xf>
    <xf numFmtId="0" fontId="11" fillId="0" borderId="3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30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center"/>
    </xf>
    <xf numFmtId="2" fontId="11" fillId="0" borderId="3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2" fontId="15" fillId="0" borderId="30" xfId="0" applyNumberFormat="1" applyFont="1" applyFill="1" applyBorder="1" applyAlignment="1" applyProtection="1"/>
    <xf numFmtId="2" fontId="15" fillId="0" borderId="0" xfId="0" applyNumberFormat="1" applyFont="1" applyFill="1" applyBorder="1" applyAlignment="1" applyProtection="1"/>
    <xf numFmtId="2" fontId="15" fillId="7" borderId="15" xfId="0" applyNumberFormat="1" applyFont="1" applyFill="1" applyBorder="1" applyAlignment="1" applyProtection="1"/>
    <xf numFmtId="2" fontId="15" fillId="7" borderId="42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>
      <alignment horizontal="right"/>
    </xf>
    <xf numFmtId="2" fontId="15" fillId="7" borderId="48" xfId="0" applyNumberFormat="1" applyFont="1" applyFill="1" applyBorder="1" applyAlignment="1" applyProtection="1"/>
    <xf numFmtId="2" fontId="11" fillId="0" borderId="0" xfId="0" applyNumberFormat="1" applyFont="1" applyFill="1" applyBorder="1" applyAlignment="1" applyProtection="1">
      <alignment horizontal="center"/>
    </xf>
    <xf numFmtId="2" fontId="15" fillId="7" borderId="15" xfId="0" applyNumberFormat="1" applyFont="1" applyFill="1" applyBorder="1" applyAlignment="1" applyProtection="1">
      <alignment vertical="center"/>
    </xf>
    <xf numFmtId="2" fontId="15" fillId="7" borderId="42" xfId="0" applyNumberFormat="1" applyFont="1" applyFill="1" applyBorder="1" applyAlignment="1" applyProtection="1">
      <alignment vertical="center"/>
    </xf>
    <xf numFmtId="0" fontId="0" fillId="0" borderId="54" xfId="0" applyBorder="1"/>
    <xf numFmtId="0" fontId="0" fillId="0" borderId="20" xfId="0" applyBorder="1"/>
    <xf numFmtId="0" fontId="0" fillId="0" borderId="42" xfId="0" applyBorder="1"/>
    <xf numFmtId="2" fontId="15" fillId="7" borderId="48" xfId="0" applyNumberFormat="1" applyFont="1" applyFill="1" applyBorder="1" applyAlignment="1" applyProtection="1">
      <alignment vertical="center"/>
    </xf>
    <xf numFmtId="2" fontId="15" fillId="7" borderId="53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66" fontId="11" fillId="0" borderId="0" xfId="0" applyNumberFormat="1" applyFont="1" applyFill="1"/>
    <xf numFmtId="0" fontId="11" fillId="0" borderId="1" xfId="0" applyFont="1" applyFill="1" applyBorder="1" applyAlignment="1">
      <alignment horizontal="center"/>
    </xf>
    <xf numFmtId="167" fontId="15" fillId="0" borderId="0" xfId="0" applyNumberFormat="1" applyFont="1" applyFill="1"/>
    <xf numFmtId="0" fontId="5" fillId="0" borderId="17" xfId="0" applyFont="1" applyFill="1" applyBorder="1" applyAlignment="1">
      <alignment vertical="center" wrapText="1"/>
    </xf>
    <xf numFmtId="165" fontId="6" fillId="0" borderId="13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7" fillId="0" borderId="15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3" xfId="0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5" fillId="0" borderId="10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vertical="center"/>
    </xf>
    <xf numFmtId="165" fontId="6" fillId="0" borderId="10" xfId="1" applyNumberFormat="1" applyFont="1" applyFill="1" applyBorder="1" applyAlignment="1">
      <alignment vertical="center"/>
    </xf>
    <xf numFmtId="165" fontId="6" fillId="4" borderId="13" xfId="1" applyNumberFormat="1" applyFont="1" applyFill="1" applyBorder="1" applyAlignment="1">
      <alignment vertical="center"/>
    </xf>
    <xf numFmtId="164" fontId="5" fillId="0" borderId="12" xfId="1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vertical="center"/>
    </xf>
    <xf numFmtId="165" fontId="6" fillId="0" borderId="7" xfId="1" applyNumberFormat="1" applyFont="1" applyFill="1" applyBorder="1" applyAlignment="1">
      <alignment vertical="center"/>
    </xf>
    <xf numFmtId="43" fontId="6" fillId="4" borderId="13" xfId="1" applyNumberFormat="1" applyFont="1" applyFill="1" applyBorder="1" applyAlignment="1">
      <alignment vertical="center"/>
    </xf>
    <xf numFmtId="168" fontId="0" fillId="0" borderId="10" xfId="0" applyNumberFormat="1" applyFill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5" fillId="0" borderId="8" xfId="1" applyNumberFormat="1" applyFont="1" applyFill="1" applyBorder="1" applyAlignment="1">
      <alignment vertical="center"/>
    </xf>
    <xf numFmtId="165" fontId="6" fillId="0" borderId="23" xfId="1" applyNumberFormat="1" applyFont="1" applyFill="1" applyBorder="1" applyAlignment="1">
      <alignment vertical="center"/>
    </xf>
    <xf numFmtId="165" fontId="6" fillId="0" borderId="19" xfId="1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6" fillId="0" borderId="13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20" xfId="1" applyNumberFormat="1" applyFont="1" applyFill="1" applyBorder="1" applyAlignment="1">
      <alignment vertical="center"/>
    </xf>
    <xf numFmtId="165" fontId="6" fillId="0" borderId="66" xfId="1" applyNumberFormat="1" applyFont="1" applyFill="1" applyBorder="1" applyAlignment="1">
      <alignment vertical="center"/>
    </xf>
    <xf numFmtId="165" fontId="6" fillId="0" borderId="56" xfId="1" applyNumberFormat="1" applyFont="1" applyFill="1" applyBorder="1" applyAlignment="1">
      <alignment vertical="center"/>
    </xf>
    <xf numFmtId="165" fontId="6" fillId="0" borderId="45" xfId="1" applyNumberFormat="1" applyFont="1" applyFill="1" applyBorder="1" applyAlignment="1">
      <alignment vertical="center"/>
    </xf>
    <xf numFmtId="165" fontId="6" fillId="0" borderId="37" xfId="1" applyNumberFormat="1" applyFont="1" applyFill="1" applyBorder="1" applyAlignment="1">
      <alignment vertical="center"/>
    </xf>
    <xf numFmtId="164" fontId="5" fillId="0" borderId="5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5" fontId="5" fillId="0" borderId="55" xfId="1" applyNumberFormat="1" applyFont="1" applyFill="1" applyBorder="1" applyAlignment="1">
      <alignment vertical="center"/>
    </xf>
    <xf numFmtId="0" fontId="0" fillId="0" borderId="43" xfId="0" applyFill="1" applyBorder="1" applyAlignment="1">
      <alignment horizontal="right" vertical="center"/>
    </xf>
    <xf numFmtId="0" fontId="0" fillId="0" borderId="49" xfId="0" applyFill="1" applyBorder="1" applyAlignment="1">
      <alignment horizontal="left" vertical="center"/>
    </xf>
    <xf numFmtId="165" fontId="6" fillId="4" borderId="19" xfId="1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65" fontId="6" fillId="0" borderId="19" xfId="0" applyNumberFormat="1" applyFont="1" applyFill="1" applyBorder="1" applyAlignment="1">
      <alignment vertical="center"/>
    </xf>
    <xf numFmtId="164" fontId="5" fillId="0" borderId="12" xfId="0" applyNumberFormat="1" applyFont="1" applyFill="1" applyBorder="1" applyAlignment="1">
      <alignment vertical="center"/>
    </xf>
    <xf numFmtId="165" fontId="6" fillId="0" borderId="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36" fillId="0" borderId="1" xfId="0" applyFont="1" applyBorder="1"/>
    <xf numFmtId="0" fontId="36" fillId="0" borderId="10" xfId="0" applyFont="1" applyBorder="1"/>
    <xf numFmtId="49" fontId="5" fillId="0" borderId="1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vertical="center" wrapText="1"/>
    </xf>
    <xf numFmtId="165" fontId="5" fillId="31" borderId="1" xfId="1" applyNumberFormat="1" applyFont="1" applyFill="1" applyBorder="1" applyAlignment="1">
      <alignment vertical="center"/>
    </xf>
    <xf numFmtId="0" fontId="9" fillId="0" borderId="55" xfId="0" applyFont="1" applyBorder="1" applyAlignment="1">
      <alignment horizontal="center" vertical="center"/>
    </xf>
    <xf numFmtId="164" fontId="9" fillId="0" borderId="55" xfId="0" applyNumberFormat="1" applyFont="1" applyFill="1" applyBorder="1" applyAlignment="1">
      <alignment horizontal="center" vertical="center"/>
    </xf>
    <xf numFmtId="165" fontId="6" fillId="0" borderId="27" xfId="1" applyNumberFormat="1" applyFont="1" applyFill="1" applyBorder="1" applyAlignment="1">
      <alignment vertical="center"/>
    </xf>
    <xf numFmtId="165" fontId="6" fillId="0" borderId="46" xfId="1" applyNumberFormat="1" applyFont="1" applyBorder="1" applyAlignment="1">
      <alignment vertical="center"/>
    </xf>
    <xf numFmtId="165" fontId="5" fillId="0" borderId="10" xfId="1" applyNumberFormat="1" applyFont="1" applyFill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vertical="center"/>
      <protection locked="0"/>
    </xf>
    <xf numFmtId="165" fontId="5" fillId="0" borderId="9" xfId="1" applyNumberFormat="1" applyFont="1" applyFill="1" applyBorder="1" applyAlignment="1" applyProtection="1">
      <alignment vertical="center"/>
      <protection locked="0"/>
    </xf>
    <xf numFmtId="165" fontId="5" fillId="0" borderId="9" xfId="0" applyNumberFormat="1" applyFont="1" applyFill="1" applyBorder="1" applyAlignment="1" applyProtection="1">
      <alignment vertical="center"/>
      <protection locked="0"/>
    </xf>
    <xf numFmtId="165" fontId="5" fillId="0" borderId="8" xfId="1" applyNumberFormat="1" applyFont="1" applyFill="1" applyBorder="1" applyAlignment="1" applyProtection="1">
      <alignment vertical="center"/>
      <protection locked="0"/>
    </xf>
    <xf numFmtId="165" fontId="5" fillId="0" borderId="0" xfId="1" applyNumberFormat="1" applyFont="1" applyFill="1" applyBorder="1" applyAlignment="1" applyProtection="1">
      <alignment vertical="center"/>
      <protection locked="0"/>
    </xf>
    <xf numFmtId="165" fontId="5" fillId="0" borderId="55" xfId="1" applyNumberFormat="1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vertical="center"/>
      <protection locked="0"/>
    </xf>
    <xf numFmtId="165" fontId="5" fillId="0" borderId="8" xfId="0" applyNumberFormat="1" applyFont="1" applyFill="1" applyBorder="1" applyAlignment="1" applyProtection="1">
      <alignment vertical="center"/>
      <protection locked="0"/>
    </xf>
    <xf numFmtId="165" fontId="5" fillId="0" borderId="10" xfId="0" applyNumberFormat="1" applyFont="1" applyFill="1" applyBorder="1" applyAlignment="1" applyProtection="1">
      <alignment vertical="center"/>
      <protection locked="0"/>
    </xf>
    <xf numFmtId="165" fontId="5" fillId="0" borderId="1" xfId="1" applyNumberFormat="1" applyFont="1" applyFill="1" applyBorder="1" applyAlignment="1" applyProtection="1">
      <alignment horizontal="left" vertical="center"/>
      <protection locked="0"/>
    </xf>
    <xf numFmtId="165" fontId="5" fillId="0" borderId="68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Fill="1" applyBorder="1" applyAlignment="1" applyProtection="1">
      <alignment vertical="center"/>
      <protection locked="0"/>
    </xf>
    <xf numFmtId="165" fontId="5" fillId="31" borderId="1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164" fontId="5" fillId="0" borderId="71" xfId="1" applyNumberFormat="1" applyFont="1" applyFill="1" applyBorder="1" applyAlignment="1">
      <alignment horizontal="center" vertical="center"/>
    </xf>
    <xf numFmtId="164" fontId="5" fillId="0" borderId="69" xfId="1" applyNumberFormat="1" applyFont="1" applyFill="1" applyBorder="1" applyAlignment="1">
      <alignment horizontal="center" vertical="center"/>
    </xf>
    <xf numFmtId="164" fontId="5" fillId="0" borderId="72" xfId="1" applyNumberFormat="1" applyFont="1" applyFill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5" fillId="0" borderId="69" xfId="0" applyFont="1" applyFill="1" applyBorder="1" applyAlignment="1">
      <alignment horizontal="center" vertical="center"/>
    </xf>
    <xf numFmtId="164" fontId="5" fillId="0" borderId="73" xfId="0" applyNumberFormat="1" applyFont="1" applyFill="1" applyBorder="1" applyAlignment="1">
      <alignment horizontal="center" vertical="center"/>
    </xf>
    <xf numFmtId="164" fontId="5" fillId="0" borderId="70" xfId="1" applyNumberFormat="1" applyFont="1" applyFill="1" applyBorder="1" applyAlignment="1">
      <alignment horizontal="center" vertical="center"/>
    </xf>
    <xf numFmtId="164" fontId="5" fillId="0" borderId="74" xfId="1" applyNumberFormat="1" applyFont="1" applyFill="1" applyBorder="1" applyAlignment="1">
      <alignment horizontal="center" vertical="center"/>
    </xf>
    <xf numFmtId="164" fontId="5" fillId="0" borderId="69" xfId="0" applyNumberFormat="1" applyFont="1" applyFill="1" applyBorder="1" applyAlignment="1">
      <alignment horizontal="center" vertical="center"/>
    </xf>
    <xf numFmtId="164" fontId="5" fillId="0" borderId="70" xfId="0" applyNumberFormat="1" applyFont="1" applyFill="1" applyBorder="1" applyAlignment="1">
      <alignment horizontal="center" vertical="center"/>
    </xf>
    <xf numFmtId="164" fontId="5" fillId="0" borderId="73" xfId="1" applyNumberFormat="1" applyFont="1" applyFill="1" applyBorder="1" applyAlignment="1">
      <alignment horizontal="center" vertical="center"/>
    </xf>
    <xf numFmtId="164" fontId="5" fillId="0" borderId="69" xfId="1" applyNumberFormat="1" applyFont="1" applyFill="1" applyBorder="1" applyAlignment="1">
      <alignment horizontal="right" vertical="center"/>
    </xf>
    <xf numFmtId="164" fontId="5" fillId="0" borderId="71" xfId="1" applyNumberFormat="1" applyFont="1" applyFill="1" applyBorder="1" applyAlignment="1">
      <alignment horizontal="right" vertical="center"/>
    </xf>
    <xf numFmtId="164" fontId="5" fillId="0" borderId="71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 wrapText="1"/>
    </xf>
    <xf numFmtId="164" fontId="5" fillId="0" borderId="69" xfId="1" applyNumberFormat="1" applyFont="1" applyFill="1" applyBorder="1" applyAlignment="1">
      <alignment vertical="center"/>
    </xf>
    <xf numFmtId="164" fontId="5" fillId="0" borderId="75" xfId="0" applyNumberFormat="1" applyFont="1" applyFill="1" applyBorder="1" applyAlignment="1">
      <alignment horizontal="center" vertical="center"/>
    </xf>
    <xf numFmtId="165" fontId="5" fillId="0" borderId="69" xfId="1" applyNumberFormat="1" applyFont="1" applyFill="1" applyBorder="1" applyAlignment="1">
      <alignment vertical="center"/>
    </xf>
    <xf numFmtId="164" fontId="5" fillId="0" borderId="73" xfId="0" applyNumberFormat="1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164" fontId="5" fillId="0" borderId="76" xfId="0" applyNumberFormat="1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164" fontId="5" fillId="31" borderId="69" xfId="0" applyNumberFormat="1" applyFont="1" applyFill="1" applyBorder="1" applyAlignment="1">
      <alignment horizontal="center" vertical="center"/>
    </xf>
    <xf numFmtId="9" fontId="6" fillId="0" borderId="76" xfId="56" applyFont="1" applyBorder="1" applyAlignment="1">
      <alignment horizontal="center" vertical="center"/>
    </xf>
    <xf numFmtId="165" fontId="5" fillId="0" borderId="79" xfId="1" applyNumberFormat="1" applyFont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64" fontId="5" fillId="0" borderId="2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9" fontId="5" fillId="0" borderId="69" xfId="56" applyFont="1" applyBorder="1" applyAlignment="1" applyProtection="1">
      <alignment horizontal="center" vertical="center"/>
      <protection locked="0"/>
    </xf>
    <xf numFmtId="165" fontId="5" fillId="0" borderId="71" xfId="1" applyNumberFormat="1" applyFont="1" applyBorder="1" applyAlignment="1">
      <alignment vertical="center"/>
    </xf>
    <xf numFmtId="9" fontId="5" fillId="0" borderId="69" xfId="56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64" fontId="5" fillId="0" borderId="67" xfId="0" applyNumberFormat="1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65" fontId="6" fillId="0" borderId="36" xfId="1" applyNumberFormat="1" applyFont="1" applyFill="1" applyBorder="1" applyAlignment="1">
      <alignment horizontal="center"/>
    </xf>
    <xf numFmtId="165" fontId="6" fillId="0" borderId="37" xfId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5" fillId="7" borderId="15" xfId="0" applyNumberFormat="1" applyFont="1" applyFill="1" applyBorder="1" applyAlignment="1" applyProtection="1">
      <alignment horizontal="center" wrapText="1"/>
    </xf>
    <xf numFmtId="0" fontId="15" fillId="7" borderId="11" xfId="0" applyNumberFormat="1" applyFont="1" applyFill="1" applyBorder="1" applyAlignment="1" applyProtection="1">
      <alignment horizontal="center" wrapText="1"/>
    </xf>
    <xf numFmtId="0" fontId="15" fillId="7" borderId="17" xfId="0" applyNumberFormat="1" applyFont="1" applyFill="1" applyBorder="1" applyAlignment="1" applyProtection="1">
      <alignment horizontal="center" wrapText="1"/>
    </xf>
    <xf numFmtId="0" fontId="15" fillId="8" borderId="15" xfId="0" applyNumberFormat="1" applyFont="1" applyFill="1" applyBorder="1" applyAlignment="1" applyProtection="1">
      <alignment horizontal="center"/>
    </xf>
    <xf numFmtId="0" fontId="15" fillId="8" borderId="11" xfId="0" applyNumberFormat="1" applyFont="1" applyFill="1" applyBorder="1" applyAlignment="1" applyProtection="1">
      <alignment horizontal="center"/>
    </xf>
    <xf numFmtId="0" fontId="15" fillId="8" borderId="42" xfId="0" applyNumberFormat="1" applyFont="1" applyFill="1" applyBorder="1" applyAlignment="1" applyProtection="1">
      <alignment horizontal="center"/>
    </xf>
    <xf numFmtId="0" fontId="15" fillId="7" borderId="48" xfId="0" applyNumberFormat="1" applyFont="1" applyFill="1" applyBorder="1" applyAlignment="1" applyProtection="1">
      <alignment horizontal="center" wrapText="1"/>
    </xf>
    <xf numFmtId="0" fontId="15" fillId="7" borderId="51" xfId="0" applyNumberFormat="1" applyFont="1" applyFill="1" applyBorder="1" applyAlignment="1" applyProtection="1">
      <alignment horizontal="center" wrapText="1"/>
    </xf>
    <xf numFmtId="0" fontId="15" fillId="7" borderId="52" xfId="0" applyNumberFormat="1" applyFont="1" applyFill="1" applyBorder="1" applyAlignment="1" applyProtection="1">
      <alignment horizontal="center" wrapText="1"/>
    </xf>
    <xf numFmtId="0" fontId="15" fillId="7" borderId="15" xfId="0" applyNumberFormat="1" applyFont="1" applyFill="1" applyBorder="1" applyAlignment="1" applyProtection="1">
      <alignment horizontal="center"/>
    </xf>
    <xf numFmtId="0" fontId="15" fillId="7" borderId="11" xfId="0" applyNumberFormat="1" applyFont="1" applyFill="1" applyBorder="1" applyAlignment="1" applyProtection="1">
      <alignment horizontal="center"/>
    </xf>
    <xf numFmtId="0" fontId="15" fillId="7" borderId="17" xfId="0" applyNumberFormat="1" applyFont="1" applyFill="1" applyBorder="1" applyAlignment="1" applyProtection="1">
      <alignment horizontal="center"/>
    </xf>
    <xf numFmtId="0" fontId="15" fillId="6" borderId="15" xfId="0" applyNumberFormat="1" applyFont="1" applyFill="1" applyBorder="1" applyAlignment="1" applyProtection="1">
      <alignment horizontal="center"/>
    </xf>
    <xf numFmtId="0" fontId="15" fillId="6" borderId="11" xfId="0" applyNumberFormat="1" applyFont="1" applyFill="1" applyBorder="1" applyAlignment="1" applyProtection="1">
      <alignment horizontal="center"/>
    </xf>
    <xf numFmtId="0" fontId="15" fillId="6" borderId="42" xfId="0" applyNumberFormat="1" applyFont="1" applyFill="1" applyBorder="1" applyAlignment="1" applyProtection="1">
      <alignment horizontal="center"/>
    </xf>
    <xf numFmtId="0" fontId="15" fillId="6" borderId="21" xfId="0" applyNumberFormat="1" applyFont="1" applyFill="1" applyBorder="1" applyAlignment="1" applyProtection="1">
      <alignment horizontal="center"/>
    </xf>
    <xf numFmtId="0" fontId="15" fillId="6" borderId="22" xfId="0" applyNumberFormat="1" applyFont="1" applyFill="1" applyBorder="1" applyAlignment="1" applyProtection="1">
      <alignment horizontal="center"/>
    </xf>
    <xf numFmtId="0" fontId="15" fillId="6" borderId="23" xfId="0" applyNumberFormat="1" applyFont="1" applyFill="1" applyBorder="1" applyAlignment="1" applyProtection="1">
      <alignment horizontal="center"/>
    </xf>
    <xf numFmtId="0" fontId="15" fillId="5" borderId="21" xfId="0" applyNumberFormat="1" applyFont="1" applyFill="1" applyBorder="1" applyAlignment="1" applyProtection="1">
      <alignment horizontal="right"/>
    </xf>
    <xf numFmtId="0" fontId="15" fillId="5" borderId="22" xfId="0" applyNumberFormat="1" applyFont="1" applyFill="1" applyBorder="1" applyAlignment="1" applyProtection="1">
      <alignment horizontal="right"/>
    </xf>
    <xf numFmtId="0" fontId="15" fillId="5" borderId="23" xfId="0" applyNumberFormat="1" applyFont="1" applyFill="1" applyBorder="1" applyAlignment="1" applyProtection="1">
      <alignment horizontal="right"/>
    </xf>
    <xf numFmtId="0" fontId="15" fillId="6" borderId="44" xfId="0" applyNumberFormat="1" applyFont="1" applyFill="1" applyBorder="1" applyAlignment="1" applyProtection="1">
      <alignment horizontal="center"/>
    </xf>
    <xf numFmtId="0" fontId="15" fillId="6" borderId="45" xfId="0" applyNumberFormat="1" applyFont="1" applyFill="1" applyBorder="1" applyAlignment="1" applyProtection="1">
      <alignment horizontal="center"/>
    </xf>
    <xf numFmtId="0" fontId="15" fillId="6" borderId="46" xfId="0" applyNumberFormat="1" applyFont="1" applyFill="1" applyBorder="1" applyAlignment="1" applyProtection="1">
      <alignment horizontal="center"/>
    </xf>
    <xf numFmtId="0" fontId="11" fillId="0" borderId="41" xfId="0" applyNumberFormat="1" applyFont="1" applyFill="1" applyBorder="1" applyAlignment="1" applyProtection="1">
      <alignment horizontal="left"/>
    </xf>
    <xf numFmtId="0" fontId="11" fillId="0" borderId="11" xfId="0" applyNumberFormat="1" applyFont="1" applyFill="1" applyBorder="1" applyAlignment="1" applyProtection="1">
      <alignment horizontal="left"/>
    </xf>
    <xf numFmtId="0" fontId="11" fillId="0" borderId="42" xfId="0" applyNumberFormat="1" applyFont="1" applyFill="1" applyBorder="1" applyAlignment="1" applyProtection="1">
      <alignment horizontal="left"/>
    </xf>
    <xf numFmtId="0" fontId="15" fillId="6" borderId="41" xfId="0" applyNumberFormat="1" applyFont="1" applyFill="1" applyBorder="1" applyAlignment="1" applyProtection="1">
      <alignment horizontal="center"/>
    </xf>
    <xf numFmtId="0" fontId="15" fillId="7" borderId="48" xfId="0" applyNumberFormat="1" applyFont="1" applyFill="1" applyBorder="1" applyAlignment="1" applyProtection="1">
      <alignment horizontal="center"/>
    </xf>
    <xf numFmtId="0" fontId="15" fillId="7" borderId="51" xfId="0" applyNumberFormat="1" applyFont="1" applyFill="1" applyBorder="1" applyAlignment="1" applyProtection="1">
      <alignment horizontal="center"/>
    </xf>
    <xf numFmtId="0" fontId="15" fillId="7" borderId="52" xfId="0" applyNumberFormat="1" applyFont="1" applyFill="1" applyBorder="1" applyAlignment="1" applyProtection="1">
      <alignment horizontal="center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9" fillId="0" borderId="26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9" fillId="0" borderId="28" xfId="0" applyNumberFormat="1" applyFont="1" applyFill="1" applyBorder="1" applyAlignment="1" applyProtection="1">
      <alignment horizontal="center" vertical="center"/>
    </xf>
    <xf numFmtId="0" fontId="9" fillId="0" borderId="38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>
      <alignment horizontal="center"/>
    </xf>
  </cellXfs>
  <cellStyles count="5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Millares" xfId="1" builtinId="3"/>
    <cellStyle name="Millares 2" xfId="36"/>
    <cellStyle name="Millares 3" xfId="53"/>
    <cellStyle name="Moneda 2" xfId="37"/>
    <cellStyle name="Moneda 3" xfId="38"/>
    <cellStyle name="Neutral 2" xfId="39"/>
    <cellStyle name="Normal" xfId="0" builtinId="0"/>
    <cellStyle name="Normal 2" xfId="3"/>
    <cellStyle name="Normal 2 2" xfId="40"/>
    <cellStyle name="normal 2 3" xfId="55"/>
    <cellStyle name="Normal 3" xfId="2"/>
    <cellStyle name="Normal 4" xfId="41"/>
    <cellStyle name="Normal 5" xfId="42"/>
    <cellStyle name="Normal 6" xfId="54"/>
    <cellStyle name="Notas 2" xfId="43"/>
    <cellStyle name="Porcentaje" xfId="56" builtinId="5"/>
    <cellStyle name="Porcentaje 2" xfId="44"/>
    <cellStyle name="Salida 2" xfId="45"/>
    <cellStyle name="Texto de advertencia 2" xfId="46"/>
    <cellStyle name="Texto explicativo 2" xfId="47"/>
    <cellStyle name="Título 1 2" xfId="48"/>
    <cellStyle name="Título 2 2" xfId="49"/>
    <cellStyle name="Título 3 2" xfId="50"/>
    <cellStyle name="Título 4" xfId="51"/>
    <cellStyle name="Total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1</xdr:row>
      <xdr:rowOff>38100</xdr:rowOff>
    </xdr:from>
    <xdr:to>
      <xdr:col>5</xdr:col>
      <xdr:colOff>895350</xdr:colOff>
      <xdr:row>3</xdr:row>
      <xdr:rowOff>114300</xdr:rowOff>
    </xdr:to>
    <xdr:pic>
      <xdr:nvPicPr>
        <xdr:cNvPr id="47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86775" y="6096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</xdr:row>
      <xdr:rowOff>152400</xdr:rowOff>
    </xdr:from>
    <xdr:to>
      <xdr:col>5</xdr:col>
      <xdr:colOff>895350</xdr:colOff>
      <xdr:row>5</xdr:row>
      <xdr:rowOff>85725</xdr:rowOff>
    </xdr:to>
    <xdr:pic>
      <xdr:nvPicPr>
        <xdr:cNvPr id="47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86775" y="1038225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354666</xdr:colOff>
      <xdr:row>0</xdr:row>
      <xdr:rowOff>190499</xdr:rowOff>
    </xdr:from>
    <xdr:to>
      <xdr:col>5</xdr:col>
      <xdr:colOff>849966</xdr:colOff>
      <xdr:row>2</xdr:row>
      <xdr:rowOff>31482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41048" y="190499"/>
          <a:ext cx="495300" cy="58057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</xdr:col>
      <xdr:colOff>175370</xdr:colOff>
      <xdr:row>0</xdr:row>
      <xdr:rowOff>235324</xdr:rowOff>
    </xdr:from>
    <xdr:to>
      <xdr:col>1</xdr:col>
      <xdr:colOff>661145</xdr:colOff>
      <xdr:row>2</xdr:row>
      <xdr:rowOff>28682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0488" y="235324"/>
          <a:ext cx="485775" cy="53294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895350</xdr:colOff>
      <xdr:row>1</xdr:row>
      <xdr:rowOff>0</xdr:rowOff>
    </xdr:from>
    <xdr:to>
      <xdr:col>6</xdr:col>
      <xdr:colOff>895350</xdr:colOff>
      <xdr:row>3</xdr:row>
      <xdr:rowOff>19844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91625" y="161925"/>
          <a:ext cx="0" cy="381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895350</xdr:colOff>
      <xdr:row>1</xdr:row>
      <xdr:rowOff>0</xdr:rowOff>
    </xdr:from>
    <xdr:to>
      <xdr:col>6</xdr:col>
      <xdr:colOff>895350</xdr:colOff>
      <xdr:row>2</xdr:row>
      <xdr:rowOff>75142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91625" y="161925"/>
          <a:ext cx="0" cy="256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895350</xdr:colOff>
      <xdr:row>2</xdr:row>
      <xdr:rowOff>152400</xdr:rowOff>
    </xdr:from>
    <xdr:ext cx="0" cy="255059"/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91625" y="495300"/>
          <a:ext cx="0" cy="25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1</xdr:row>
      <xdr:rowOff>38100</xdr:rowOff>
    </xdr:from>
    <xdr:to>
      <xdr:col>5</xdr:col>
      <xdr:colOff>895350</xdr:colOff>
      <xdr:row>3</xdr:row>
      <xdr:rowOff>104775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0" y="2381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</xdr:row>
      <xdr:rowOff>152400</xdr:rowOff>
    </xdr:from>
    <xdr:to>
      <xdr:col>5</xdr:col>
      <xdr:colOff>895350</xdr:colOff>
      <xdr:row>5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24800" y="6858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76200</xdr:rowOff>
    </xdr:from>
    <xdr:to>
      <xdr:col>1</xdr:col>
      <xdr:colOff>638175</xdr:colOff>
      <xdr:row>3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76200"/>
          <a:ext cx="485775" cy="533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5</xdr:col>
      <xdr:colOff>266700</xdr:colOff>
      <xdr:row>0</xdr:row>
      <xdr:rowOff>38100</xdr:rowOff>
    </xdr:from>
    <xdr:to>
      <xdr:col>5</xdr:col>
      <xdr:colOff>762000</xdr:colOff>
      <xdr:row>3</xdr:row>
      <xdr:rowOff>85725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96150" y="38100"/>
          <a:ext cx="495300" cy="581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1</xdr:row>
      <xdr:rowOff>38100</xdr:rowOff>
    </xdr:from>
    <xdr:to>
      <xdr:col>5</xdr:col>
      <xdr:colOff>895350</xdr:colOff>
      <xdr:row>3</xdr:row>
      <xdr:rowOff>104775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0" y="2381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</xdr:row>
      <xdr:rowOff>152400</xdr:rowOff>
    </xdr:from>
    <xdr:to>
      <xdr:col>5</xdr:col>
      <xdr:colOff>895350</xdr:colOff>
      <xdr:row>5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24800" y="6858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76200</xdr:rowOff>
    </xdr:from>
    <xdr:to>
      <xdr:col>1</xdr:col>
      <xdr:colOff>638175</xdr:colOff>
      <xdr:row>3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76200"/>
          <a:ext cx="485775" cy="533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5</xdr:col>
      <xdr:colOff>266700</xdr:colOff>
      <xdr:row>0</xdr:row>
      <xdr:rowOff>38100</xdr:rowOff>
    </xdr:from>
    <xdr:to>
      <xdr:col>5</xdr:col>
      <xdr:colOff>762000</xdr:colOff>
      <xdr:row>3</xdr:row>
      <xdr:rowOff>85725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96150" y="38100"/>
          <a:ext cx="495300" cy="581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1</xdr:row>
      <xdr:rowOff>38100</xdr:rowOff>
    </xdr:from>
    <xdr:to>
      <xdr:col>5</xdr:col>
      <xdr:colOff>895350</xdr:colOff>
      <xdr:row>3</xdr:row>
      <xdr:rowOff>104775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0" y="2381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</xdr:row>
      <xdr:rowOff>152400</xdr:rowOff>
    </xdr:from>
    <xdr:to>
      <xdr:col>5</xdr:col>
      <xdr:colOff>895350</xdr:colOff>
      <xdr:row>5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24800" y="6858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76200</xdr:rowOff>
    </xdr:from>
    <xdr:to>
      <xdr:col>1</xdr:col>
      <xdr:colOff>638175</xdr:colOff>
      <xdr:row>3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76200"/>
          <a:ext cx="485775" cy="533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5</xdr:col>
      <xdr:colOff>266700</xdr:colOff>
      <xdr:row>0</xdr:row>
      <xdr:rowOff>38100</xdr:rowOff>
    </xdr:from>
    <xdr:to>
      <xdr:col>5</xdr:col>
      <xdr:colOff>762000</xdr:colOff>
      <xdr:row>3</xdr:row>
      <xdr:rowOff>85725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96150" y="38100"/>
          <a:ext cx="495300" cy="581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1</xdr:row>
      <xdr:rowOff>38100</xdr:rowOff>
    </xdr:from>
    <xdr:to>
      <xdr:col>5</xdr:col>
      <xdr:colOff>895350</xdr:colOff>
      <xdr:row>3</xdr:row>
      <xdr:rowOff>104775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24800" y="2381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895350</xdr:colOff>
      <xdr:row>3</xdr:row>
      <xdr:rowOff>152400</xdr:rowOff>
    </xdr:from>
    <xdr:to>
      <xdr:col>5</xdr:col>
      <xdr:colOff>895350</xdr:colOff>
      <xdr:row>5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24800" y="68580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76200</xdr:rowOff>
    </xdr:from>
    <xdr:to>
      <xdr:col>1</xdr:col>
      <xdr:colOff>638175</xdr:colOff>
      <xdr:row>3</xdr:row>
      <xdr:rowOff>76200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6275" y="76200"/>
          <a:ext cx="485775" cy="5334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5</xdr:col>
      <xdr:colOff>266700</xdr:colOff>
      <xdr:row>0</xdr:row>
      <xdr:rowOff>38100</xdr:rowOff>
    </xdr:from>
    <xdr:to>
      <xdr:col>5</xdr:col>
      <xdr:colOff>762000</xdr:colOff>
      <xdr:row>3</xdr:row>
      <xdr:rowOff>85725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96150" y="38100"/>
          <a:ext cx="495300" cy="581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85725</xdr:rowOff>
    </xdr:from>
    <xdr:to>
      <xdr:col>1</xdr:col>
      <xdr:colOff>285750</xdr:colOff>
      <xdr:row>4</xdr:row>
      <xdr:rowOff>76200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85750"/>
          <a:ext cx="533400" cy="5143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6</xdr:col>
      <xdr:colOff>190500</xdr:colOff>
      <xdr:row>1</xdr:row>
      <xdr:rowOff>0</xdr:rowOff>
    </xdr:from>
    <xdr:to>
      <xdr:col>6</xdr:col>
      <xdr:colOff>685800</xdr:colOff>
      <xdr:row>4</xdr:row>
      <xdr:rowOff>50426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0225" y="200025"/>
          <a:ext cx="495300" cy="5743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BM%20VASB%20DP%202013\Asignado%202013\Cauca%202013\Ptar%20Popay&#225;n\Ajustes%20Agosto%202013\ACUEDUCTO\JESUS%20%20SANTACRUZ\Nueva%20carpeta%20(2)\JESUS%20%20SANTACRUZ\ptar\C.ANALISIS%20UNITARIOS%20%20EDIFICIO%20OPERA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de obra"/>
      <sheetName val="Verificaciones"/>
      <sheetName val="TOTAL"/>
      <sheetName val="CANTIDADES DE OBRA TOTAL"/>
      <sheetName val="ETAPA I"/>
      <sheetName val="ETAPA I (NACION)"/>
      <sheetName val="ETAPA I (PDA)"/>
      <sheetName val="CANTIDADES DE OBRA ETAPA I"/>
      <sheetName val="APU´S"/>
      <sheetName val="ETAPA (2)"/>
      <sheetName val="ETAPA (3)"/>
      <sheetName val="ETAPA (4)"/>
      <sheetName val="ETAPA II, III, IV"/>
      <sheetName val="C. OBRA ETAPA II, III, IV "/>
      <sheetName val="APU´s EQUIPOS"/>
      <sheetName val="ACEROS"/>
      <sheetName val="CINTA PVC"/>
      <sheetName val="Cantidades ed. oper"/>
      <sheetName val="APU´s ed. operacion"/>
      <sheetName val="EDIFICIO DE OPERACION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6">
          <cell r="I116">
            <v>57277.4</v>
          </cell>
        </row>
        <row r="175">
          <cell r="I175">
            <v>29762.17</v>
          </cell>
        </row>
        <row r="234">
          <cell r="I234">
            <v>2767</v>
          </cell>
        </row>
        <row r="293">
          <cell r="I293">
            <v>21590</v>
          </cell>
        </row>
        <row r="352">
          <cell r="I352">
            <v>12567.7</v>
          </cell>
        </row>
        <row r="411">
          <cell r="I411">
            <v>6091</v>
          </cell>
        </row>
        <row r="470">
          <cell r="I470">
            <v>7793</v>
          </cell>
        </row>
        <row r="529">
          <cell r="I529">
            <v>14026</v>
          </cell>
        </row>
        <row r="588">
          <cell r="I588">
            <v>40268</v>
          </cell>
        </row>
        <row r="647">
          <cell r="I647">
            <v>19995</v>
          </cell>
        </row>
        <row r="706">
          <cell r="I706">
            <v>27824</v>
          </cell>
        </row>
        <row r="762">
          <cell r="I762">
            <v>16845.400000000001</v>
          </cell>
        </row>
        <row r="821">
          <cell r="I821">
            <v>40119</v>
          </cell>
        </row>
        <row r="880">
          <cell r="I880">
            <v>14725</v>
          </cell>
        </row>
        <row r="939">
          <cell r="I939">
            <v>243713</v>
          </cell>
        </row>
        <row r="1057">
          <cell r="I1057">
            <v>12803</v>
          </cell>
        </row>
        <row r="1116">
          <cell r="I1116">
            <v>8236</v>
          </cell>
        </row>
        <row r="1175">
          <cell r="I1175">
            <v>9758</v>
          </cell>
        </row>
        <row r="1234">
          <cell r="I1234">
            <v>4311</v>
          </cell>
        </row>
        <row r="1295">
          <cell r="I1295">
            <v>30243</v>
          </cell>
        </row>
        <row r="1352">
          <cell r="I1352">
            <v>55026</v>
          </cell>
        </row>
        <row r="1411">
          <cell r="I1411">
            <v>37580.400000000001</v>
          </cell>
        </row>
        <row r="1531">
          <cell r="I1531">
            <v>99646.133333333331</v>
          </cell>
        </row>
        <row r="1592">
          <cell r="I1592">
            <v>631967.74358974362</v>
          </cell>
        </row>
        <row r="1652">
          <cell r="I1652">
            <v>618017.74358974362</v>
          </cell>
        </row>
        <row r="1713">
          <cell r="I1713">
            <v>92677.333333333328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Concurrencia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20"/>
  <sheetViews>
    <sheetView workbookViewId="0">
      <selection sqref="A1:F1"/>
    </sheetView>
  </sheetViews>
  <sheetFormatPr baseColWidth="10" defaultRowHeight="12.75" x14ac:dyDescent="0.2"/>
  <cols>
    <col min="1" max="1" width="9.140625" customWidth="1"/>
    <col min="2" max="2" width="63.42578125" customWidth="1"/>
    <col min="3" max="3" width="8.7109375" customWidth="1"/>
    <col min="4" max="4" width="15.28515625" style="60" bestFit="1" customWidth="1"/>
    <col min="5" max="5" width="17.28515625" customWidth="1"/>
    <col min="6" max="6" width="22.85546875" customWidth="1"/>
    <col min="7" max="7" width="18.140625" hidden="1" customWidth="1"/>
    <col min="8" max="11" width="20.42578125" customWidth="1"/>
    <col min="12" max="12" width="16.5703125" customWidth="1"/>
    <col min="13" max="13" width="11.42578125" customWidth="1"/>
  </cols>
  <sheetData>
    <row r="1" spans="1:12" ht="45" customHeight="1" thickBot="1" x14ac:dyDescent="0.25">
      <c r="A1" s="320" t="s">
        <v>261</v>
      </c>
      <c r="B1" s="321"/>
      <c r="C1" s="321"/>
      <c r="D1" s="321"/>
      <c r="E1" s="321"/>
      <c r="F1" s="322"/>
    </row>
    <row r="2" spans="1:12" ht="13.5" customHeight="1" x14ac:dyDescent="0.2">
      <c r="A2" s="328" t="s">
        <v>47</v>
      </c>
      <c r="B2" s="329"/>
      <c r="C2" s="329"/>
      <c r="D2" s="329"/>
      <c r="E2" s="329"/>
      <c r="F2" s="330"/>
    </row>
    <row r="3" spans="1:12" ht="11.25" customHeight="1" thickBot="1" x14ac:dyDescent="0.25">
      <c r="A3" s="331"/>
      <c r="B3" s="332"/>
      <c r="C3" s="332"/>
      <c r="D3" s="332"/>
      <c r="E3" s="332"/>
      <c r="F3" s="333"/>
    </row>
    <row r="4" spans="1:12" ht="14.25" x14ac:dyDescent="0.2">
      <c r="A4" s="334" t="s">
        <v>29</v>
      </c>
      <c r="B4" s="335"/>
      <c r="C4" s="335"/>
      <c r="D4" s="335"/>
      <c r="E4" s="335"/>
      <c r="F4" s="336"/>
    </row>
    <row r="5" spans="1:12" ht="14.25" x14ac:dyDescent="0.2">
      <c r="A5" s="337" t="s">
        <v>203</v>
      </c>
      <c r="B5" s="338"/>
      <c r="C5" s="338"/>
      <c r="D5" s="338"/>
      <c r="E5" s="338"/>
      <c r="F5" s="339"/>
    </row>
    <row r="6" spans="1:12" ht="15" thickBot="1" x14ac:dyDescent="0.25">
      <c r="A6" s="340" t="s">
        <v>28</v>
      </c>
      <c r="B6" s="341"/>
      <c r="C6" s="341"/>
      <c r="D6" s="341"/>
      <c r="E6" s="341"/>
      <c r="F6" s="342"/>
    </row>
    <row r="7" spans="1:12" ht="14.25" x14ac:dyDescent="0.2">
      <c r="A7" s="6" t="s">
        <v>0</v>
      </c>
      <c r="B7" s="6" t="s">
        <v>1</v>
      </c>
      <c r="C7" s="6" t="s">
        <v>52</v>
      </c>
      <c r="D7" s="61" t="s">
        <v>204</v>
      </c>
      <c r="E7" s="6" t="s">
        <v>2</v>
      </c>
      <c r="F7" s="7" t="s">
        <v>3</v>
      </c>
    </row>
    <row r="8" spans="1:12" x14ac:dyDescent="0.2">
      <c r="A8" s="46" t="s">
        <v>25</v>
      </c>
      <c r="B8" s="8" t="s">
        <v>29</v>
      </c>
      <c r="C8" s="2"/>
      <c r="D8" s="62"/>
      <c r="E8" s="21"/>
      <c r="F8" s="21"/>
    </row>
    <row r="9" spans="1:12" x14ac:dyDescent="0.2">
      <c r="A9" s="81"/>
      <c r="B9" s="37"/>
      <c r="C9" s="26"/>
      <c r="D9" s="63"/>
      <c r="E9" s="38"/>
      <c r="F9" s="38"/>
    </row>
    <row r="10" spans="1:12" x14ac:dyDescent="0.2">
      <c r="A10" s="46" t="s">
        <v>26</v>
      </c>
      <c r="B10" s="41" t="s">
        <v>4</v>
      </c>
      <c r="C10" s="32"/>
      <c r="D10" s="78"/>
      <c r="E10" s="79"/>
      <c r="F10" s="80"/>
      <c r="G10" s="49"/>
      <c r="H10" s="49"/>
      <c r="I10" s="49"/>
      <c r="J10" s="49"/>
      <c r="K10" s="49"/>
      <c r="L10" s="49"/>
    </row>
    <row r="11" spans="1:12" x14ac:dyDescent="0.2">
      <c r="A11" s="82" t="s">
        <v>27</v>
      </c>
      <c r="B11" s="39" t="s">
        <v>10</v>
      </c>
      <c r="C11" s="33"/>
      <c r="D11" s="64"/>
      <c r="E11" s="42"/>
      <c r="F11" s="43"/>
      <c r="G11" s="49"/>
      <c r="H11" s="49"/>
      <c r="I11" s="49"/>
      <c r="J11" s="49"/>
      <c r="K11" s="49"/>
      <c r="L11" s="49"/>
    </row>
    <row r="12" spans="1:12" x14ac:dyDescent="0.2">
      <c r="A12" s="25">
        <v>1</v>
      </c>
      <c r="B12" s="40" t="s">
        <v>58</v>
      </c>
      <c r="C12" s="29" t="s">
        <v>205</v>
      </c>
      <c r="D12" s="65">
        <v>750</v>
      </c>
      <c r="E12" s="30">
        <v>5740</v>
      </c>
      <c r="F12" s="30">
        <f xml:space="preserve"> D12*E12</f>
        <v>4305000</v>
      </c>
      <c r="G12" s="49"/>
      <c r="H12" s="49"/>
      <c r="I12" s="49"/>
      <c r="J12" s="49"/>
      <c r="K12" s="49"/>
      <c r="L12" s="49"/>
    </row>
    <row r="13" spans="1:12" x14ac:dyDescent="0.2">
      <c r="A13" s="25">
        <v>2</v>
      </c>
      <c r="B13" s="1" t="s">
        <v>5</v>
      </c>
      <c r="C13" s="2" t="s">
        <v>60</v>
      </c>
      <c r="D13" s="66">
        <v>750</v>
      </c>
      <c r="E13" s="20">
        <v>1820</v>
      </c>
      <c r="F13" s="20">
        <f xml:space="preserve"> D13*E13</f>
        <v>1365000</v>
      </c>
      <c r="G13" s="49"/>
      <c r="H13" s="49"/>
      <c r="I13" s="49"/>
      <c r="J13" s="49"/>
      <c r="K13" s="49"/>
      <c r="L13" s="49"/>
    </row>
    <row r="14" spans="1:12" ht="13.5" thickBot="1" x14ac:dyDescent="0.25">
      <c r="A14" s="25">
        <v>3</v>
      </c>
      <c r="B14" s="1" t="s">
        <v>208</v>
      </c>
      <c r="C14" s="2" t="s">
        <v>60</v>
      </c>
      <c r="D14" s="66">
        <v>750</v>
      </c>
      <c r="E14" s="20">
        <v>1802</v>
      </c>
      <c r="F14" s="20">
        <f xml:space="preserve"> D14*E14</f>
        <v>1351500</v>
      </c>
      <c r="G14" s="49"/>
      <c r="H14" s="49"/>
      <c r="I14" s="49"/>
      <c r="J14" s="49"/>
      <c r="K14" s="49"/>
      <c r="L14" s="49"/>
    </row>
    <row r="15" spans="1:12" ht="13.5" thickBot="1" x14ac:dyDescent="0.25">
      <c r="A15" s="83"/>
      <c r="B15" s="15"/>
      <c r="C15" s="31"/>
      <c r="D15" s="67"/>
      <c r="E15" s="36" t="s">
        <v>45</v>
      </c>
      <c r="F15" s="84">
        <f>SUM(F12:F14)</f>
        <v>7021500</v>
      </c>
      <c r="G15" s="49"/>
      <c r="H15" s="49"/>
      <c r="I15" s="49"/>
      <c r="J15" s="49"/>
      <c r="K15" s="49"/>
      <c r="L15" s="49"/>
    </row>
    <row r="16" spans="1:12" x14ac:dyDescent="0.2">
      <c r="A16" s="46" t="s">
        <v>31</v>
      </c>
      <c r="B16" s="41" t="s">
        <v>6</v>
      </c>
      <c r="C16" s="32"/>
      <c r="D16" s="68"/>
      <c r="E16" s="44"/>
      <c r="F16" s="45"/>
      <c r="G16" s="49"/>
      <c r="H16" s="49"/>
      <c r="I16" s="49"/>
      <c r="J16" s="49"/>
      <c r="K16" s="49"/>
      <c r="L16" s="49"/>
    </row>
    <row r="17" spans="1:12" ht="15" x14ac:dyDescent="0.2">
      <c r="A17" s="25">
        <v>1</v>
      </c>
      <c r="B17" s="35" t="s">
        <v>206</v>
      </c>
      <c r="C17" s="29" t="s">
        <v>61</v>
      </c>
      <c r="D17" s="65">
        <f>(25)*1.1</f>
        <v>27.500000000000004</v>
      </c>
      <c r="E17" s="30">
        <v>25229</v>
      </c>
      <c r="F17" s="20">
        <f t="shared" ref="F17:F23" si="0" xml:space="preserve"> D17*E17</f>
        <v>693797.50000000012</v>
      </c>
      <c r="G17" s="49"/>
      <c r="H17" s="49"/>
      <c r="I17" s="49"/>
      <c r="J17" s="49"/>
      <c r="K17" s="49"/>
      <c r="L17" s="49"/>
    </row>
    <row r="18" spans="1:12" ht="15" x14ac:dyDescent="0.2">
      <c r="A18" s="25">
        <v>2</v>
      </c>
      <c r="B18" s="1" t="s">
        <v>207</v>
      </c>
      <c r="C18" s="2" t="s">
        <v>61</v>
      </c>
      <c r="D18" s="66">
        <f>(1451.58)*1.1</f>
        <v>1596.7380000000001</v>
      </c>
      <c r="E18" s="20">
        <v>18419</v>
      </c>
      <c r="F18" s="20">
        <f t="shared" si="0"/>
        <v>29410317.222000003</v>
      </c>
      <c r="G18" s="49"/>
      <c r="H18" s="49"/>
      <c r="I18" s="49"/>
      <c r="J18" s="49"/>
      <c r="K18" s="49"/>
      <c r="L18" s="49"/>
    </row>
    <row r="19" spans="1:12" ht="15" x14ac:dyDescent="0.2">
      <c r="A19" s="25">
        <v>3</v>
      </c>
      <c r="B19" s="1" t="s">
        <v>276</v>
      </c>
      <c r="C19" s="2" t="s">
        <v>61</v>
      </c>
      <c r="D19" s="66">
        <v>237.77</v>
      </c>
      <c r="E19" s="20">
        <v>725507</v>
      </c>
      <c r="F19" s="20">
        <f t="shared" si="0"/>
        <v>172503799.39000002</v>
      </c>
      <c r="G19" s="49"/>
      <c r="H19" s="49"/>
      <c r="I19" s="49"/>
      <c r="J19" s="49"/>
      <c r="K19" s="49"/>
      <c r="L19" s="49"/>
    </row>
    <row r="20" spans="1:12" x14ac:dyDescent="0.2">
      <c r="A20" s="25">
        <v>4</v>
      </c>
      <c r="B20" s="1" t="s">
        <v>257</v>
      </c>
      <c r="C20" s="2" t="s">
        <v>48</v>
      </c>
      <c r="D20" s="66">
        <v>17408</v>
      </c>
      <c r="E20" s="20">
        <v>3453</v>
      </c>
      <c r="F20" s="20">
        <f t="shared" si="0"/>
        <v>60109824</v>
      </c>
      <c r="G20" s="49"/>
      <c r="H20" s="49"/>
      <c r="I20" s="49"/>
      <c r="J20" s="49"/>
      <c r="K20" s="49"/>
      <c r="L20" s="49"/>
    </row>
    <row r="21" spans="1:12" x14ac:dyDescent="0.2">
      <c r="A21" s="25">
        <v>5</v>
      </c>
      <c r="B21" s="1" t="s">
        <v>258</v>
      </c>
      <c r="C21" s="2" t="s">
        <v>48</v>
      </c>
      <c r="D21" s="66">
        <v>341</v>
      </c>
      <c r="E21" s="20">
        <v>3453</v>
      </c>
      <c r="F21" s="20">
        <f t="shared" si="0"/>
        <v>1177473</v>
      </c>
      <c r="G21" s="49"/>
      <c r="H21" s="49"/>
      <c r="I21" s="49"/>
      <c r="J21" s="49"/>
      <c r="K21" s="49"/>
      <c r="L21" s="49"/>
    </row>
    <row r="22" spans="1:12" ht="15" x14ac:dyDescent="0.2">
      <c r="A22" s="25">
        <v>6</v>
      </c>
      <c r="B22" s="1" t="s">
        <v>452</v>
      </c>
      <c r="C22" s="2" t="s">
        <v>61</v>
      </c>
      <c r="D22" s="66">
        <v>71.400000000000006</v>
      </c>
      <c r="E22" s="20">
        <v>10949</v>
      </c>
      <c r="F22" s="20">
        <f t="shared" si="0"/>
        <v>781758.60000000009</v>
      </c>
      <c r="G22" s="49"/>
      <c r="H22" s="49"/>
      <c r="I22" s="49"/>
      <c r="J22" s="49"/>
      <c r="K22" s="49"/>
      <c r="L22" s="49"/>
    </row>
    <row r="23" spans="1:12" ht="15.75" thickBot="1" x14ac:dyDescent="0.25">
      <c r="A23" s="25">
        <v>7</v>
      </c>
      <c r="B23" s="1" t="s">
        <v>12</v>
      </c>
      <c r="C23" s="2" t="s">
        <v>61</v>
      </c>
      <c r="D23" s="66">
        <v>150</v>
      </c>
      <c r="E23" s="34">
        <v>39531</v>
      </c>
      <c r="F23" s="27">
        <f t="shared" si="0"/>
        <v>5929650</v>
      </c>
      <c r="G23" s="49"/>
      <c r="H23" s="49"/>
      <c r="I23" s="49"/>
      <c r="J23" s="49"/>
      <c r="K23" s="49"/>
      <c r="L23" s="49"/>
    </row>
    <row r="24" spans="1:12" ht="13.5" thickBot="1" x14ac:dyDescent="0.25">
      <c r="A24" s="83"/>
      <c r="B24" s="15"/>
      <c r="C24" s="31"/>
      <c r="D24" s="67"/>
      <c r="E24" s="36" t="s">
        <v>45</v>
      </c>
      <c r="F24" s="84">
        <f>SUM(F17:F23)</f>
        <v>270606619.71200001</v>
      </c>
      <c r="G24" s="49"/>
      <c r="H24" s="49"/>
      <c r="I24" s="49"/>
      <c r="J24" s="49"/>
      <c r="K24" s="49"/>
      <c r="L24" s="49"/>
    </row>
    <row r="25" spans="1:12" x14ac:dyDescent="0.2">
      <c r="A25" s="47" t="s">
        <v>32</v>
      </c>
      <c r="B25" s="41" t="s">
        <v>13</v>
      </c>
      <c r="C25" s="32"/>
      <c r="D25" s="68"/>
      <c r="E25" s="44"/>
      <c r="F25" s="45"/>
      <c r="G25" s="49"/>
      <c r="H25" s="49"/>
      <c r="I25" s="49"/>
      <c r="J25" s="49"/>
      <c r="K25" s="49"/>
      <c r="L25" s="49"/>
    </row>
    <row r="26" spans="1:12" x14ac:dyDescent="0.2">
      <c r="A26" s="25">
        <v>1</v>
      </c>
      <c r="B26" s="35" t="s">
        <v>7</v>
      </c>
      <c r="C26" s="29" t="s">
        <v>30</v>
      </c>
      <c r="D26" s="65">
        <v>1</v>
      </c>
      <c r="E26" s="30">
        <v>5000000</v>
      </c>
      <c r="F26" s="20">
        <f t="shared" ref="F26:F33" si="1">D26*E26</f>
        <v>5000000</v>
      </c>
      <c r="G26" s="49"/>
      <c r="H26" s="49"/>
      <c r="I26" s="49"/>
      <c r="J26" s="49"/>
      <c r="K26" s="49"/>
      <c r="L26" s="49"/>
    </row>
    <row r="27" spans="1:12" x14ac:dyDescent="0.2">
      <c r="A27" s="25">
        <v>2</v>
      </c>
      <c r="B27" s="1" t="s">
        <v>8</v>
      </c>
      <c r="C27" s="2" t="s">
        <v>30</v>
      </c>
      <c r="D27" s="66">
        <v>1</v>
      </c>
      <c r="E27" s="20">
        <v>5000000</v>
      </c>
      <c r="F27" s="20">
        <f t="shared" si="1"/>
        <v>5000000</v>
      </c>
      <c r="G27" s="49"/>
      <c r="H27" s="49"/>
      <c r="I27" s="49"/>
      <c r="J27" s="49"/>
      <c r="K27" s="49"/>
      <c r="L27" s="49"/>
    </row>
    <row r="28" spans="1:12" x14ac:dyDescent="0.2">
      <c r="A28" s="25">
        <v>3</v>
      </c>
      <c r="B28" s="1" t="s">
        <v>209</v>
      </c>
      <c r="C28" s="2" t="s">
        <v>19</v>
      </c>
      <c r="D28" s="66">
        <v>6</v>
      </c>
      <c r="E28" s="20">
        <v>60000</v>
      </c>
      <c r="F28" s="20">
        <f t="shared" si="1"/>
        <v>360000</v>
      </c>
      <c r="G28" s="49"/>
      <c r="H28" s="49"/>
      <c r="I28" s="49"/>
      <c r="J28" s="49"/>
      <c r="K28" s="49"/>
      <c r="L28" s="49"/>
    </row>
    <row r="29" spans="1:12" ht="25.5" x14ac:dyDescent="0.2">
      <c r="A29" s="85">
        <v>4</v>
      </c>
      <c r="B29" s="109" t="s">
        <v>246</v>
      </c>
      <c r="C29" s="26" t="s">
        <v>19</v>
      </c>
      <c r="D29" s="69">
        <v>6</v>
      </c>
      <c r="E29" s="27">
        <v>2188000</v>
      </c>
      <c r="F29" s="20">
        <f t="shared" si="1"/>
        <v>13128000</v>
      </c>
      <c r="G29" s="49"/>
      <c r="H29" s="49"/>
      <c r="I29" s="49"/>
      <c r="J29" s="49"/>
      <c r="K29" s="49"/>
      <c r="L29" s="49"/>
    </row>
    <row r="30" spans="1:12" x14ac:dyDescent="0.2">
      <c r="A30" s="85">
        <v>5</v>
      </c>
      <c r="B30" s="48" t="s">
        <v>247</v>
      </c>
      <c r="C30" s="26" t="s">
        <v>19</v>
      </c>
      <c r="D30" s="69">
        <v>4</v>
      </c>
      <c r="E30" s="27">
        <v>118320</v>
      </c>
      <c r="F30" s="20">
        <f t="shared" si="1"/>
        <v>473280</v>
      </c>
      <c r="G30" s="49"/>
      <c r="H30" s="49"/>
      <c r="I30" s="49"/>
      <c r="J30" s="49"/>
      <c r="K30" s="49"/>
      <c r="L30" s="49"/>
    </row>
    <row r="31" spans="1:12" x14ac:dyDescent="0.2">
      <c r="A31" s="85">
        <v>6</v>
      </c>
      <c r="B31" s="48" t="s">
        <v>248</v>
      </c>
      <c r="C31" s="26" t="s">
        <v>44</v>
      </c>
      <c r="D31" s="69">
        <v>40</v>
      </c>
      <c r="E31" s="27">
        <v>174000</v>
      </c>
      <c r="F31" s="20">
        <f t="shared" si="1"/>
        <v>6960000</v>
      </c>
      <c r="G31" s="49"/>
      <c r="H31" s="49"/>
      <c r="I31" s="49"/>
      <c r="J31" s="49"/>
      <c r="K31" s="49"/>
      <c r="L31" s="49"/>
    </row>
    <row r="32" spans="1:12" x14ac:dyDescent="0.2">
      <c r="A32" s="85">
        <v>7</v>
      </c>
      <c r="B32" s="48" t="s">
        <v>249</v>
      </c>
      <c r="C32" s="26" t="s">
        <v>19</v>
      </c>
      <c r="D32" s="69">
        <v>3</v>
      </c>
      <c r="E32" s="27">
        <v>69600</v>
      </c>
      <c r="F32" s="27">
        <f t="shared" si="1"/>
        <v>208800</v>
      </c>
      <c r="G32" s="49"/>
      <c r="H32" s="49"/>
      <c r="I32" s="49"/>
      <c r="J32" s="49"/>
      <c r="K32" s="49"/>
      <c r="L32" s="49"/>
    </row>
    <row r="33" spans="1:12" ht="24" customHeight="1" thickBot="1" x14ac:dyDescent="0.25">
      <c r="A33" s="25">
        <v>8</v>
      </c>
      <c r="B33" s="9" t="s">
        <v>210</v>
      </c>
      <c r="C33" s="2" t="s">
        <v>19</v>
      </c>
      <c r="D33" s="66">
        <v>2</v>
      </c>
      <c r="E33" s="34">
        <v>1100000</v>
      </c>
      <c r="F33" s="27">
        <f t="shared" si="1"/>
        <v>2200000</v>
      </c>
      <c r="G33" s="49"/>
      <c r="H33" s="49"/>
      <c r="I33" s="49"/>
      <c r="J33" s="49"/>
      <c r="K33" s="49"/>
      <c r="L33" s="49"/>
    </row>
    <row r="34" spans="1:12" ht="13.5" thickBot="1" x14ac:dyDescent="0.25">
      <c r="A34" s="83"/>
      <c r="B34" s="15"/>
      <c r="C34" s="31"/>
      <c r="D34" s="67"/>
      <c r="E34" s="36" t="s">
        <v>45</v>
      </c>
      <c r="F34" s="84">
        <f>SUM(F26:F33)</f>
        <v>33330080</v>
      </c>
      <c r="G34" s="105"/>
      <c r="H34" s="105">
        <f>+F34+F24+F15</f>
        <v>310958199.71200001</v>
      </c>
      <c r="I34" s="106"/>
      <c r="J34" s="106"/>
      <c r="K34" s="106"/>
      <c r="L34" s="106"/>
    </row>
    <row r="35" spans="1:12" s="49" customFormat="1" x14ac:dyDescent="0.2">
      <c r="A35" s="47">
        <v>1.2</v>
      </c>
      <c r="B35" s="41" t="s">
        <v>9</v>
      </c>
      <c r="C35" s="32"/>
      <c r="D35" s="68"/>
      <c r="E35" s="44"/>
      <c r="F35" s="45"/>
    </row>
    <row r="36" spans="1:12" x14ac:dyDescent="0.2">
      <c r="A36" s="86" t="s">
        <v>33</v>
      </c>
      <c r="B36" s="28" t="s">
        <v>10</v>
      </c>
      <c r="C36" s="29"/>
      <c r="D36" s="65"/>
      <c r="E36" s="30"/>
      <c r="F36" s="30"/>
      <c r="G36" s="49"/>
      <c r="H36" s="49"/>
      <c r="I36" s="49"/>
      <c r="J36" s="49"/>
      <c r="K36" s="49"/>
      <c r="L36" s="49"/>
    </row>
    <row r="37" spans="1:12" x14ac:dyDescent="0.2">
      <c r="A37" s="25">
        <v>1</v>
      </c>
      <c r="B37" s="1" t="s">
        <v>15</v>
      </c>
      <c r="C37" s="2" t="s">
        <v>60</v>
      </c>
      <c r="D37" s="66">
        <v>4900</v>
      </c>
      <c r="E37" s="20">
        <v>5740</v>
      </c>
      <c r="F37" s="20">
        <f>+E37*D37</f>
        <v>28126000</v>
      </c>
      <c r="G37" s="49"/>
      <c r="H37" s="49"/>
      <c r="I37" s="49"/>
      <c r="J37" s="49"/>
      <c r="K37" s="49"/>
      <c r="L37" s="49"/>
    </row>
    <row r="38" spans="1:12" x14ac:dyDescent="0.2">
      <c r="A38" s="25">
        <v>2</v>
      </c>
      <c r="B38" s="1" t="s">
        <v>5</v>
      </c>
      <c r="C38" s="2" t="s">
        <v>60</v>
      </c>
      <c r="D38" s="66">
        <v>4900</v>
      </c>
      <c r="E38" s="20">
        <v>1820</v>
      </c>
      <c r="F38" s="20">
        <f>+E38*D38</f>
        <v>8918000</v>
      </c>
      <c r="G38" s="49"/>
      <c r="H38" s="49"/>
      <c r="I38" s="49"/>
      <c r="J38" s="49"/>
      <c r="K38" s="49"/>
      <c r="L38" s="49"/>
    </row>
    <row r="39" spans="1:12" ht="13.5" thickBot="1" x14ac:dyDescent="0.25">
      <c r="A39" s="25">
        <v>3</v>
      </c>
      <c r="B39" s="1" t="s">
        <v>208</v>
      </c>
      <c r="C39" s="2" t="s">
        <v>60</v>
      </c>
      <c r="D39" s="66">
        <v>4900</v>
      </c>
      <c r="E39" s="34">
        <v>1802</v>
      </c>
      <c r="F39" s="34">
        <f>+E39*D39</f>
        <v>8829800</v>
      </c>
      <c r="G39" s="49"/>
      <c r="H39" s="49"/>
      <c r="I39" s="49"/>
      <c r="J39" s="49"/>
      <c r="K39" s="49"/>
      <c r="L39" s="49"/>
    </row>
    <row r="40" spans="1:12" ht="13.5" thickBot="1" x14ac:dyDescent="0.25">
      <c r="A40" s="83"/>
      <c r="B40" s="15"/>
      <c r="C40" s="31"/>
      <c r="D40" s="67"/>
      <c r="E40" s="36" t="s">
        <v>45</v>
      </c>
      <c r="F40" s="84">
        <f>SUM(F37:F39)</f>
        <v>45873800</v>
      </c>
      <c r="G40" s="49"/>
      <c r="H40" s="49"/>
      <c r="I40" s="49"/>
      <c r="J40" s="49"/>
      <c r="K40" s="49"/>
      <c r="L40" s="49"/>
    </row>
    <row r="41" spans="1:12" x14ac:dyDescent="0.2">
      <c r="A41" s="46" t="s">
        <v>34</v>
      </c>
      <c r="B41" s="41" t="s">
        <v>11</v>
      </c>
      <c r="C41" s="32"/>
      <c r="D41" s="68"/>
      <c r="E41" s="44"/>
      <c r="F41" s="45"/>
      <c r="G41" s="49"/>
      <c r="H41" s="49"/>
      <c r="I41" s="49"/>
      <c r="J41" s="49"/>
      <c r="K41" s="49"/>
      <c r="L41" s="49"/>
    </row>
    <row r="42" spans="1:12" ht="15" x14ac:dyDescent="0.2">
      <c r="A42" s="25">
        <v>1</v>
      </c>
      <c r="B42" s="35" t="s">
        <v>206</v>
      </c>
      <c r="C42" s="29" t="s">
        <v>61</v>
      </c>
      <c r="D42" s="65">
        <f>(50*1.1)/1</f>
        <v>55.000000000000007</v>
      </c>
      <c r="E42" s="30">
        <v>25229</v>
      </c>
      <c r="F42" s="30">
        <f t="shared" ref="F42:F51" si="2">+E42*D42</f>
        <v>1387595.0000000002</v>
      </c>
      <c r="G42" s="49"/>
      <c r="H42" s="49"/>
      <c r="I42" s="49"/>
      <c r="J42" s="49"/>
      <c r="K42" s="49"/>
      <c r="L42" s="49"/>
    </row>
    <row r="43" spans="1:12" ht="15" x14ac:dyDescent="0.2">
      <c r="A43" s="25">
        <v>2</v>
      </c>
      <c r="B43" s="1" t="s">
        <v>207</v>
      </c>
      <c r="C43" s="2" t="s">
        <v>61</v>
      </c>
      <c r="D43" s="66">
        <f>((12870+11010+13470+12000+11940)*1.1)/1</f>
        <v>67419</v>
      </c>
      <c r="E43" s="20">
        <v>18419</v>
      </c>
      <c r="F43" s="20">
        <f t="shared" si="2"/>
        <v>1241790561</v>
      </c>
      <c r="G43" s="49"/>
      <c r="H43" s="49"/>
      <c r="I43" s="49"/>
      <c r="J43" s="49"/>
      <c r="K43" s="49"/>
      <c r="L43" s="49"/>
    </row>
    <row r="44" spans="1:12" ht="15" x14ac:dyDescent="0.2">
      <c r="A44" s="25">
        <v>3</v>
      </c>
      <c r="B44" s="1" t="s">
        <v>54</v>
      </c>
      <c r="C44" s="2" t="s">
        <v>61</v>
      </c>
      <c r="D44" s="66">
        <v>3230.4</v>
      </c>
      <c r="E44" s="20">
        <v>725507</v>
      </c>
      <c r="F44" s="20">
        <f t="shared" si="2"/>
        <v>2343677812.8000002</v>
      </c>
      <c r="G44" s="49"/>
      <c r="H44" s="49"/>
      <c r="I44" s="49"/>
      <c r="J44" s="49"/>
      <c r="K44" s="49"/>
      <c r="L44" s="49"/>
    </row>
    <row r="45" spans="1:12" x14ac:dyDescent="0.2">
      <c r="A45" s="25">
        <v>4</v>
      </c>
      <c r="B45" s="1" t="s">
        <v>211</v>
      </c>
      <c r="C45" s="2" t="s">
        <v>48</v>
      </c>
      <c r="D45" s="66">
        <f>71400/1</f>
        <v>71400</v>
      </c>
      <c r="E45" s="20">
        <v>3453</v>
      </c>
      <c r="F45" s="20">
        <f t="shared" si="2"/>
        <v>246544200</v>
      </c>
      <c r="G45" s="49"/>
      <c r="H45" s="49"/>
      <c r="I45" s="49"/>
      <c r="J45" s="49"/>
      <c r="K45" s="49"/>
      <c r="L45" s="49"/>
    </row>
    <row r="46" spans="1:12" x14ac:dyDescent="0.2">
      <c r="A46" s="25">
        <v>5</v>
      </c>
      <c r="B46" s="1" t="s">
        <v>212</v>
      </c>
      <c r="C46" s="2" t="s">
        <v>48</v>
      </c>
      <c r="D46" s="66">
        <f>5310/1</f>
        <v>5310</v>
      </c>
      <c r="E46" s="20">
        <v>3453</v>
      </c>
      <c r="F46" s="20">
        <f t="shared" si="2"/>
        <v>18335430</v>
      </c>
      <c r="G46" s="49"/>
      <c r="H46" s="49"/>
      <c r="I46" s="49"/>
      <c r="J46" s="49"/>
      <c r="K46" s="49"/>
      <c r="L46" s="49"/>
    </row>
    <row r="47" spans="1:12" x14ac:dyDescent="0.2">
      <c r="A47" s="25">
        <v>6</v>
      </c>
      <c r="B47" s="1" t="s">
        <v>213</v>
      </c>
      <c r="C47" s="2" t="s">
        <v>48</v>
      </c>
      <c r="D47" s="66">
        <f>73049/1</f>
        <v>73049</v>
      </c>
      <c r="E47" s="20">
        <v>3453</v>
      </c>
      <c r="F47" s="20">
        <f t="shared" si="2"/>
        <v>252238197</v>
      </c>
      <c r="G47" s="49"/>
      <c r="H47" s="49"/>
      <c r="I47" s="49"/>
      <c r="J47" s="49"/>
      <c r="K47" s="49"/>
      <c r="L47" s="49"/>
    </row>
    <row r="48" spans="1:12" x14ac:dyDescent="0.2">
      <c r="A48" s="25">
        <v>7</v>
      </c>
      <c r="B48" s="1" t="s">
        <v>214</v>
      </c>
      <c r="C48" s="2" t="s">
        <v>48</v>
      </c>
      <c r="D48" s="66">
        <f>1588/1</f>
        <v>1588</v>
      </c>
      <c r="E48" s="20">
        <v>3453</v>
      </c>
      <c r="F48" s="20">
        <f t="shared" si="2"/>
        <v>5483364</v>
      </c>
      <c r="G48" s="49"/>
      <c r="H48" s="49"/>
      <c r="I48" s="49"/>
      <c r="J48" s="49"/>
      <c r="K48" s="49"/>
      <c r="L48" s="49"/>
    </row>
    <row r="49" spans="1:12" x14ac:dyDescent="0.2">
      <c r="A49" s="25">
        <v>8</v>
      </c>
      <c r="B49" s="1" t="s">
        <v>215</v>
      </c>
      <c r="C49" s="2" t="s">
        <v>48</v>
      </c>
      <c r="D49" s="66">
        <f>611/1</f>
        <v>611</v>
      </c>
      <c r="E49" s="20">
        <v>3453</v>
      </c>
      <c r="F49" s="20">
        <f t="shared" si="2"/>
        <v>2109783</v>
      </c>
      <c r="G49" s="49"/>
      <c r="H49" s="49"/>
      <c r="I49" s="49"/>
      <c r="J49" s="49"/>
      <c r="K49" s="49"/>
      <c r="L49" s="49"/>
    </row>
    <row r="50" spans="1:12" ht="15" x14ac:dyDescent="0.2">
      <c r="A50" s="25">
        <v>9</v>
      </c>
      <c r="B50" s="1" t="s">
        <v>49</v>
      </c>
      <c r="C50" s="2" t="s">
        <v>61</v>
      </c>
      <c r="D50" s="66">
        <f>90/1</f>
        <v>90</v>
      </c>
      <c r="E50" s="20">
        <v>10949</v>
      </c>
      <c r="F50" s="20">
        <f t="shared" si="2"/>
        <v>985410</v>
      </c>
      <c r="G50" s="49"/>
      <c r="H50" s="49"/>
      <c r="I50" s="49"/>
      <c r="J50" s="49"/>
      <c r="K50" s="49"/>
      <c r="L50" s="49"/>
    </row>
    <row r="51" spans="1:12" ht="15.75" thickBot="1" x14ac:dyDescent="0.25">
      <c r="A51" s="25">
        <v>10</v>
      </c>
      <c r="B51" s="1" t="s">
        <v>12</v>
      </c>
      <c r="C51" s="2" t="s">
        <v>61</v>
      </c>
      <c r="D51" s="66">
        <f>408.6/1</f>
        <v>408.6</v>
      </c>
      <c r="E51" s="27">
        <v>39531</v>
      </c>
      <c r="F51" s="27">
        <f t="shared" si="2"/>
        <v>16152366.600000001</v>
      </c>
      <c r="G51" s="49"/>
      <c r="H51" s="49"/>
      <c r="I51" s="49"/>
      <c r="J51" s="49"/>
      <c r="K51" s="49"/>
      <c r="L51" s="49"/>
    </row>
    <row r="52" spans="1:12" ht="13.5" thickBot="1" x14ac:dyDescent="0.25">
      <c r="A52" s="83"/>
      <c r="B52" s="15"/>
      <c r="C52" s="31"/>
      <c r="D52" s="67"/>
      <c r="E52" s="36" t="s">
        <v>45</v>
      </c>
      <c r="F52" s="84">
        <f>SUM(F42:F51)</f>
        <v>4128704719.4000001</v>
      </c>
      <c r="G52" s="49"/>
      <c r="H52" s="49"/>
      <c r="I52" s="49"/>
      <c r="J52" s="49"/>
      <c r="K52" s="49"/>
      <c r="L52" s="49"/>
    </row>
    <row r="53" spans="1:12" x14ac:dyDescent="0.2">
      <c r="A53" s="50"/>
      <c r="B53" s="51" t="s">
        <v>216</v>
      </c>
      <c r="C53" s="32"/>
      <c r="D53" s="70"/>
      <c r="E53" s="52"/>
      <c r="F53" s="30"/>
      <c r="G53" s="49"/>
      <c r="H53" s="49"/>
      <c r="I53" s="49"/>
      <c r="J53" s="49"/>
      <c r="K53" s="49"/>
      <c r="L53" s="49"/>
    </row>
    <row r="54" spans="1:12" x14ac:dyDescent="0.2">
      <c r="A54" s="87" t="s">
        <v>35</v>
      </c>
      <c r="B54" s="8" t="s">
        <v>179</v>
      </c>
      <c r="C54" s="2"/>
      <c r="D54" s="73"/>
      <c r="E54" s="54"/>
      <c r="F54" s="30"/>
      <c r="G54" s="49"/>
      <c r="H54" s="105"/>
      <c r="I54" s="105"/>
      <c r="J54" s="105"/>
      <c r="K54" s="105"/>
      <c r="L54" s="106"/>
    </row>
    <row r="55" spans="1:12" x14ac:dyDescent="0.2">
      <c r="A55" s="2">
        <v>1</v>
      </c>
      <c r="B55" s="1" t="s">
        <v>83</v>
      </c>
      <c r="C55" s="2" t="s">
        <v>44</v>
      </c>
      <c r="D55" s="73">
        <v>165.15</v>
      </c>
      <c r="E55" s="3">
        <f>+E276</f>
        <v>5740</v>
      </c>
      <c r="F55" s="20">
        <f>+E55*D55</f>
        <v>947961</v>
      </c>
      <c r="G55" s="49"/>
      <c r="H55" s="105"/>
      <c r="I55" s="105"/>
      <c r="J55" s="105"/>
      <c r="K55" s="105"/>
      <c r="L55" s="106"/>
    </row>
    <row r="56" spans="1:12" ht="12" customHeight="1" x14ac:dyDescent="0.2">
      <c r="A56" s="2">
        <v>2</v>
      </c>
      <c r="B56" s="1" t="s">
        <v>207</v>
      </c>
      <c r="C56" s="2" t="s">
        <v>61</v>
      </c>
      <c r="D56" s="73">
        <f>133*1.1</f>
        <v>146.30000000000001</v>
      </c>
      <c r="E56" s="3">
        <f>+E277</f>
        <v>18419</v>
      </c>
      <c r="F56" s="20">
        <f>+E56*D56</f>
        <v>2694699.7</v>
      </c>
      <c r="G56" s="49"/>
      <c r="H56" s="105"/>
      <c r="I56" s="105"/>
      <c r="J56" s="105"/>
      <c r="K56" s="105"/>
      <c r="L56" s="106"/>
    </row>
    <row r="57" spans="1:12" ht="13.5" thickBot="1" x14ac:dyDescent="0.25">
      <c r="A57" s="2">
        <v>3</v>
      </c>
      <c r="B57" s="1" t="s">
        <v>450</v>
      </c>
      <c r="C57" s="2" t="s">
        <v>44</v>
      </c>
      <c r="D57" s="73">
        <v>326</v>
      </c>
      <c r="E57" s="55">
        <v>93822</v>
      </c>
      <c r="F57" s="27">
        <f>+D57*E57</f>
        <v>30585972</v>
      </c>
      <c r="G57" s="49"/>
      <c r="H57" s="105"/>
      <c r="I57" s="105"/>
      <c r="J57" s="105"/>
      <c r="K57" s="105"/>
      <c r="L57" s="106"/>
    </row>
    <row r="58" spans="1:12" ht="13.5" thickBot="1" x14ac:dyDescent="0.25">
      <c r="A58" s="2"/>
      <c r="B58" s="1"/>
      <c r="C58" s="2"/>
      <c r="D58" s="74"/>
      <c r="E58" s="56" t="s">
        <v>45</v>
      </c>
      <c r="F58" s="84">
        <f>SUM(F55:F57)</f>
        <v>34228632.700000003</v>
      </c>
      <c r="G58" s="105"/>
      <c r="H58" s="105"/>
      <c r="I58" s="105"/>
      <c r="J58" s="105"/>
      <c r="K58" s="105"/>
      <c r="L58" s="106"/>
    </row>
    <row r="59" spans="1:12" x14ac:dyDescent="0.2">
      <c r="A59" s="46" t="s">
        <v>465</v>
      </c>
      <c r="B59" s="8" t="s">
        <v>13</v>
      </c>
      <c r="C59" s="2"/>
      <c r="D59" s="66"/>
      <c r="E59" s="20"/>
      <c r="F59" s="20"/>
      <c r="G59" s="49"/>
      <c r="H59" s="49"/>
      <c r="I59" s="49"/>
      <c r="J59" s="49"/>
      <c r="K59" s="49"/>
      <c r="L59" s="49"/>
    </row>
    <row r="60" spans="1:12" x14ac:dyDescent="0.2">
      <c r="A60" s="25">
        <v>1</v>
      </c>
      <c r="B60" s="1" t="s">
        <v>56</v>
      </c>
      <c r="C60" s="2" t="s">
        <v>46</v>
      </c>
      <c r="D60" s="66">
        <v>40</v>
      </c>
      <c r="E60" s="20">
        <v>89000000</v>
      </c>
      <c r="F60" s="20">
        <f>+D60*E60</f>
        <v>3560000000</v>
      </c>
      <c r="G60" s="49"/>
      <c r="H60" s="49"/>
      <c r="I60" s="49"/>
      <c r="J60" s="49"/>
      <c r="K60" s="49"/>
      <c r="L60" s="49"/>
    </row>
    <row r="61" spans="1:12" ht="13.5" thickBot="1" x14ac:dyDescent="0.25">
      <c r="A61" s="85">
        <v>2</v>
      </c>
      <c r="B61" s="48" t="s">
        <v>57</v>
      </c>
      <c r="C61" s="26" t="s">
        <v>30</v>
      </c>
      <c r="D61" s="69">
        <v>1</v>
      </c>
      <c r="E61" s="27">
        <v>220000000</v>
      </c>
      <c r="F61" s="20">
        <f>+D61*E61</f>
        <v>220000000</v>
      </c>
      <c r="G61" s="49"/>
      <c r="H61" s="49"/>
      <c r="I61" s="49"/>
      <c r="J61" s="49"/>
      <c r="K61" s="49"/>
      <c r="L61" s="49"/>
    </row>
    <row r="62" spans="1:12" ht="13.5" thickBot="1" x14ac:dyDescent="0.25">
      <c r="A62" s="50"/>
      <c r="B62" s="1"/>
      <c r="C62" s="2"/>
      <c r="D62" s="66"/>
      <c r="E62" s="103" t="s">
        <v>45</v>
      </c>
      <c r="F62" s="84">
        <f>SUM(F60:F61)</f>
        <v>3780000000</v>
      </c>
      <c r="G62" s="105"/>
      <c r="H62" s="105"/>
      <c r="I62" s="105"/>
      <c r="J62" s="105"/>
      <c r="K62" s="105"/>
      <c r="L62" s="106"/>
    </row>
    <row r="63" spans="1:12" x14ac:dyDescent="0.2">
      <c r="A63" s="82">
        <v>1.3</v>
      </c>
      <c r="B63" s="41" t="s">
        <v>14</v>
      </c>
      <c r="C63" s="32"/>
      <c r="D63" s="68"/>
      <c r="E63" s="44"/>
      <c r="F63" s="45"/>
      <c r="G63" s="49"/>
      <c r="H63" s="49"/>
      <c r="I63" s="49"/>
      <c r="J63" s="49"/>
      <c r="K63" s="49"/>
      <c r="L63" s="49"/>
    </row>
    <row r="64" spans="1:12" x14ac:dyDescent="0.2">
      <c r="A64" s="46" t="s">
        <v>36</v>
      </c>
      <c r="B64" s="28" t="s">
        <v>10</v>
      </c>
      <c r="C64" s="29"/>
      <c r="D64" s="65"/>
      <c r="E64" s="30"/>
      <c r="F64" s="30"/>
      <c r="G64" s="49"/>
      <c r="H64" s="49"/>
      <c r="I64" s="49"/>
      <c r="J64" s="49"/>
      <c r="K64" s="49"/>
      <c r="L64" s="49"/>
    </row>
    <row r="65" spans="1:12" x14ac:dyDescent="0.2">
      <c r="A65" s="25">
        <v>1</v>
      </c>
      <c r="B65" s="1" t="s">
        <v>15</v>
      </c>
      <c r="C65" s="2" t="s">
        <v>60</v>
      </c>
      <c r="D65" s="66">
        <v>525</v>
      </c>
      <c r="E65" s="20">
        <f>+E37</f>
        <v>5740</v>
      </c>
      <c r="F65" s="20">
        <f>+E65*D65</f>
        <v>3013500</v>
      </c>
      <c r="G65" s="49"/>
      <c r="H65" s="49"/>
      <c r="I65" s="49"/>
      <c r="J65" s="49"/>
      <c r="K65" s="49"/>
      <c r="L65" s="49"/>
    </row>
    <row r="66" spans="1:12" x14ac:dyDescent="0.2">
      <c r="A66" s="25">
        <v>2</v>
      </c>
      <c r="B66" s="1" t="s">
        <v>5</v>
      </c>
      <c r="C66" s="2" t="s">
        <v>60</v>
      </c>
      <c r="D66" s="66">
        <v>525</v>
      </c>
      <c r="E66" s="20">
        <f>+E38</f>
        <v>1820</v>
      </c>
      <c r="F66" s="20">
        <f>+E66*D66</f>
        <v>955500</v>
      </c>
      <c r="G66" s="49"/>
      <c r="H66" s="49"/>
      <c r="I66" s="49"/>
      <c r="J66" s="49"/>
      <c r="K66" s="49"/>
      <c r="L66" s="49"/>
    </row>
    <row r="67" spans="1:12" ht="13.5" thickBot="1" x14ac:dyDescent="0.25">
      <c r="A67" s="25">
        <v>3</v>
      </c>
      <c r="B67" s="1" t="s">
        <v>208</v>
      </c>
      <c r="C67" s="2" t="s">
        <v>60</v>
      </c>
      <c r="D67" s="66">
        <v>525</v>
      </c>
      <c r="E67" s="27">
        <f>+E39</f>
        <v>1802</v>
      </c>
      <c r="F67" s="27">
        <f>+E67*D67</f>
        <v>946050</v>
      </c>
      <c r="G67" s="49"/>
      <c r="H67" s="49"/>
      <c r="I67" s="49"/>
      <c r="J67" s="49"/>
      <c r="K67" s="49"/>
      <c r="L67" s="49"/>
    </row>
    <row r="68" spans="1:12" ht="13.5" thickBot="1" x14ac:dyDescent="0.25">
      <c r="A68" s="25"/>
      <c r="B68" s="1"/>
      <c r="C68" s="2"/>
      <c r="D68" s="71"/>
      <c r="E68" s="36" t="s">
        <v>45</v>
      </c>
      <c r="F68" s="84">
        <f>SUM(F65:F67)</f>
        <v>4915050</v>
      </c>
      <c r="G68" s="49"/>
      <c r="H68" s="49"/>
      <c r="I68" s="49"/>
      <c r="J68" s="49"/>
      <c r="K68" s="49"/>
      <c r="L68" s="49"/>
    </row>
    <row r="69" spans="1:12" x14ac:dyDescent="0.2">
      <c r="A69" s="46" t="s">
        <v>37</v>
      </c>
      <c r="B69" s="8" t="s">
        <v>16</v>
      </c>
      <c r="C69" s="2"/>
      <c r="D69" s="66"/>
      <c r="E69" s="30"/>
      <c r="F69" s="30"/>
      <c r="G69" s="49"/>
      <c r="H69" s="49"/>
      <c r="I69" s="49"/>
      <c r="J69" s="49"/>
      <c r="K69" s="49"/>
      <c r="L69" s="49"/>
    </row>
    <row r="70" spans="1:12" ht="14.25" customHeight="1" x14ac:dyDescent="0.2">
      <c r="A70" s="25">
        <v>1</v>
      </c>
      <c r="B70" s="35" t="s">
        <v>206</v>
      </c>
      <c r="C70" s="2" t="s">
        <v>61</v>
      </c>
      <c r="D70" s="66">
        <f>(20)*1.1</f>
        <v>22</v>
      </c>
      <c r="E70" s="20">
        <f>+E42</f>
        <v>25229</v>
      </c>
      <c r="F70" s="20">
        <f t="shared" ref="F70:F75" si="3">+E70*D70</f>
        <v>555038</v>
      </c>
      <c r="G70" s="49"/>
      <c r="H70" s="49"/>
      <c r="I70" s="49"/>
      <c r="J70" s="49"/>
      <c r="K70" s="49"/>
      <c r="L70" s="49"/>
    </row>
    <row r="71" spans="1:12" ht="14.25" customHeight="1" x14ac:dyDescent="0.2">
      <c r="A71" s="25">
        <v>2</v>
      </c>
      <c r="B71" s="1" t="s">
        <v>207</v>
      </c>
      <c r="C71" s="2" t="s">
        <v>61</v>
      </c>
      <c r="D71" s="66">
        <f>(4229.7)*1.1</f>
        <v>4652.67</v>
      </c>
      <c r="E71" s="20">
        <v>18419</v>
      </c>
      <c r="F71" s="20">
        <f t="shared" si="3"/>
        <v>85697528.730000004</v>
      </c>
      <c r="G71" s="49"/>
      <c r="H71" s="49"/>
      <c r="I71" s="49"/>
      <c r="J71" s="49"/>
      <c r="K71" s="49"/>
      <c r="L71" s="49"/>
    </row>
    <row r="72" spans="1:12" ht="14.25" customHeight="1" x14ac:dyDescent="0.2">
      <c r="A72" s="25">
        <v>3</v>
      </c>
      <c r="B72" s="1" t="s">
        <v>55</v>
      </c>
      <c r="C72" s="2" t="s">
        <v>61</v>
      </c>
      <c r="D72" s="66">
        <v>363.3</v>
      </c>
      <c r="E72" s="20">
        <f>+E44</f>
        <v>725507</v>
      </c>
      <c r="F72" s="20">
        <f t="shared" si="3"/>
        <v>263576693.09999999</v>
      </c>
      <c r="G72" s="49"/>
      <c r="H72" s="49"/>
      <c r="I72" s="49"/>
      <c r="J72" s="49"/>
      <c r="K72" s="49"/>
      <c r="L72" s="49"/>
    </row>
    <row r="73" spans="1:12" ht="14.25" customHeight="1" x14ac:dyDescent="0.2">
      <c r="A73" s="25">
        <v>4</v>
      </c>
      <c r="B73" s="1" t="s">
        <v>49</v>
      </c>
      <c r="C73" s="2" t="s">
        <v>61</v>
      </c>
      <c r="D73" s="66">
        <v>15</v>
      </c>
      <c r="E73" s="20">
        <f>+E50</f>
        <v>10949</v>
      </c>
      <c r="F73" s="20">
        <f t="shared" si="3"/>
        <v>164235</v>
      </c>
      <c r="G73" s="49"/>
      <c r="H73" s="49"/>
      <c r="I73" s="49"/>
      <c r="J73" s="49"/>
      <c r="K73" s="49"/>
      <c r="L73" s="49"/>
    </row>
    <row r="74" spans="1:12" ht="14.25" customHeight="1" x14ac:dyDescent="0.2">
      <c r="A74" s="25">
        <v>5</v>
      </c>
      <c r="B74" s="1" t="s">
        <v>12</v>
      </c>
      <c r="C74" s="2" t="s">
        <v>61</v>
      </c>
      <c r="D74" s="66">
        <v>96.5</v>
      </c>
      <c r="E74" s="20">
        <f>+E51</f>
        <v>39531</v>
      </c>
      <c r="F74" s="20">
        <f t="shared" si="3"/>
        <v>3814741.5</v>
      </c>
      <c r="G74" s="49"/>
      <c r="H74" s="49"/>
      <c r="I74" s="49"/>
      <c r="J74" s="49"/>
      <c r="K74" s="49"/>
      <c r="L74" s="49"/>
    </row>
    <row r="75" spans="1:12" ht="14.25" customHeight="1" thickBot="1" x14ac:dyDescent="0.25">
      <c r="A75" s="25">
        <v>6</v>
      </c>
      <c r="B75" s="1" t="s">
        <v>259</v>
      </c>
      <c r="C75" s="2" t="s">
        <v>61</v>
      </c>
      <c r="D75" s="66">
        <v>496</v>
      </c>
      <c r="E75" s="27">
        <v>272783</v>
      </c>
      <c r="F75" s="27">
        <f t="shared" si="3"/>
        <v>135300368</v>
      </c>
      <c r="G75" s="49"/>
      <c r="H75" s="49"/>
      <c r="I75" s="49"/>
      <c r="J75" s="49"/>
      <c r="K75" s="49"/>
      <c r="L75" s="49"/>
    </row>
    <row r="76" spans="1:12" ht="13.5" thickBot="1" x14ac:dyDescent="0.25">
      <c r="A76" s="25"/>
      <c r="B76" s="1"/>
      <c r="C76" s="2"/>
      <c r="D76" s="71"/>
      <c r="E76" s="36" t="s">
        <v>45</v>
      </c>
      <c r="F76" s="84">
        <f>SUM(F70:F75)</f>
        <v>489108604.32999998</v>
      </c>
      <c r="G76" s="105"/>
      <c r="H76" s="105"/>
      <c r="I76" s="105"/>
      <c r="J76" s="105"/>
      <c r="K76" s="105"/>
      <c r="L76" s="106"/>
    </row>
    <row r="77" spans="1:12" x14ac:dyDescent="0.2">
      <c r="A77" s="46">
        <v>1.4</v>
      </c>
      <c r="B77" s="8" t="s">
        <v>17</v>
      </c>
      <c r="C77" s="2"/>
      <c r="D77" s="66"/>
      <c r="E77" s="30"/>
      <c r="F77" s="30"/>
      <c r="G77" s="49"/>
      <c r="H77" s="49"/>
      <c r="I77" s="49"/>
      <c r="J77" s="49"/>
      <c r="K77" s="49"/>
      <c r="L77" s="49"/>
    </row>
    <row r="78" spans="1:12" x14ac:dyDescent="0.2">
      <c r="A78" s="46" t="s">
        <v>38</v>
      </c>
      <c r="B78" s="8" t="s">
        <v>10</v>
      </c>
      <c r="C78" s="2"/>
      <c r="D78" s="66"/>
      <c r="E78" s="20"/>
      <c r="F78" s="20"/>
      <c r="G78" s="49"/>
      <c r="H78" s="49"/>
      <c r="I78" s="49"/>
      <c r="J78" s="49"/>
      <c r="K78" s="49"/>
      <c r="L78" s="49"/>
    </row>
    <row r="79" spans="1:12" x14ac:dyDescent="0.2">
      <c r="A79" s="25">
        <v>1</v>
      </c>
      <c r="B79" s="1" t="s">
        <v>15</v>
      </c>
      <c r="C79" s="2" t="s">
        <v>60</v>
      </c>
      <c r="D79" s="66">
        <v>1400</v>
      </c>
      <c r="E79" s="20">
        <f>+E65</f>
        <v>5740</v>
      </c>
      <c r="F79" s="20">
        <f>+E79*D79</f>
        <v>8036000</v>
      </c>
      <c r="G79" s="49"/>
      <c r="H79" s="49"/>
      <c r="I79" s="49"/>
      <c r="J79" s="49"/>
      <c r="K79" s="49"/>
      <c r="L79" s="49"/>
    </row>
    <row r="80" spans="1:12" x14ac:dyDescent="0.2">
      <c r="A80" s="25">
        <v>2</v>
      </c>
      <c r="B80" s="1" t="s">
        <v>5</v>
      </c>
      <c r="C80" s="2" t="s">
        <v>60</v>
      </c>
      <c r="D80" s="66">
        <v>1400</v>
      </c>
      <c r="E80" s="20">
        <f>+E66</f>
        <v>1820</v>
      </c>
      <c r="F80" s="20">
        <f>+E80*D80</f>
        <v>2548000</v>
      </c>
      <c r="G80" s="49"/>
      <c r="H80" s="49"/>
      <c r="I80" s="49"/>
      <c r="J80" s="49"/>
      <c r="K80" s="49"/>
      <c r="L80" s="49"/>
    </row>
    <row r="81" spans="1:12" ht="13.5" thickBot="1" x14ac:dyDescent="0.25">
      <c r="A81" s="25">
        <v>3</v>
      </c>
      <c r="B81" s="1" t="s">
        <v>208</v>
      </c>
      <c r="C81" s="2" t="s">
        <v>60</v>
      </c>
      <c r="D81" s="66">
        <v>1400</v>
      </c>
      <c r="E81" s="27">
        <f>+E67</f>
        <v>1802</v>
      </c>
      <c r="F81" s="27">
        <f>+E81*D81</f>
        <v>2522800</v>
      </c>
      <c r="G81" s="49"/>
      <c r="H81" s="49"/>
      <c r="I81" s="49"/>
      <c r="J81" s="49"/>
      <c r="K81" s="49"/>
      <c r="L81" s="49"/>
    </row>
    <row r="82" spans="1:12" ht="13.5" thickBot="1" x14ac:dyDescent="0.25">
      <c r="A82" s="25"/>
      <c r="B82" s="1"/>
      <c r="C82" s="2"/>
      <c r="D82" s="71"/>
      <c r="E82" s="36" t="s">
        <v>45</v>
      </c>
      <c r="F82" s="84">
        <f>SUM(F79:F81)</f>
        <v>13106800</v>
      </c>
      <c r="G82" s="49"/>
      <c r="H82" s="49"/>
      <c r="I82" s="49"/>
      <c r="J82" s="49"/>
      <c r="K82" s="49"/>
      <c r="L82" s="49"/>
    </row>
    <row r="83" spans="1:12" x14ac:dyDescent="0.2">
      <c r="A83" s="87" t="s">
        <v>39</v>
      </c>
      <c r="B83" s="22" t="s">
        <v>18</v>
      </c>
      <c r="C83" s="2"/>
      <c r="D83" s="66"/>
      <c r="E83" s="30"/>
      <c r="F83" s="30"/>
      <c r="G83" s="49"/>
      <c r="H83" s="49"/>
      <c r="I83" s="49"/>
      <c r="J83" s="49"/>
      <c r="K83" s="49"/>
      <c r="L83" s="49"/>
    </row>
    <row r="84" spans="1:12" ht="15" x14ac:dyDescent="0.2">
      <c r="A84" s="2">
        <v>1</v>
      </c>
      <c r="B84" s="35" t="s">
        <v>206</v>
      </c>
      <c r="C84" s="2" t="s">
        <v>61</v>
      </c>
      <c r="D84" s="72">
        <f>(27)*1.1</f>
        <v>29.700000000000003</v>
      </c>
      <c r="E84" s="53">
        <f>+E70</f>
        <v>25229</v>
      </c>
      <c r="F84" s="20">
        <f t="shared" ref="F84:F92" si="4">+E84*D84</f>
        <v>749301.3</v>
      </c>
      <c r="G84" s="49"/>
      <c r="H84" s="49"/>
      <c r="I84" s="49"/>
      <c r="J84" s="49"/>
      <c r="K84" s="49"/>
      <c r="L84" s="49"/>
    </row>
    <row r="85" spans="1:12" ht="15" x14ac:dyDescent="0.2">
      <c r="A85" s="2">
        <v>2</v>
      </c>
      <c r="B85" s="1" t="s">
        <v>207</v>
      </c>
      <c r="C85" s="2" t="s">
        <v>61</v>
      </c>
      <c r="D85" s="72">
        <f>4552.02*1.1</f>
        <v>5007.2220000000007</v>
      </c>
      <c r="E85" s="53">
        <v>18419</v>
      </c>
      <c r="F85" s="20">
        <f t="shared" si="4"/>
        <v>92228022.018000007</v>
      </c>
      <c r="G85" s="49"/>
      <c r="H85" s="49"/>
      <c r="I85" s="49"/>
      <c r="J85" s="49"/>
      <c r="K85" s="49"/>
      <c r="L85" s="49"/>
    </row>
    <row r="86" spans="1:12" ht="15" x14ac:dyDescent="0.2">
      <c r="A86" s="2">
        <v>3</v>
      </c>
      <c r="B86" s="1" t="s">
        <v>232</v>
      </c>
      <c r="C86" s="2" t="s">
        <v>61</v>
      </c>
      <c r="D86" s="72">
        <v>181.56</v>
      </c>
      <c r="E86" s="53">
        <v>725507</v>
      </c>
      <c r="F86" s="20">
        <f t="shared" si="4"/>
        <v>131723050.92</v>
      </c>
      <c r="G86" s="49"/>
      <c r="H86" s="49"/>
      <c r="I86" s="49"/>
      <c r="J86" s="49"/>
      <c r="K86" s="49"/>
      <c r="L86" s="49"/>
    </row>
    <row r="87" spans="1:12" x14ac:dyDescent="0.2">
      <c r="A87" s="2">
        <v>4</v>
      </c>
      <c r="B87" s="1" t="s">
        <v>217</v>
      </c>
      <c r="C87" s="2" t="s">
        <v>48</v>
      </c>
      <c r="D87" s="72">
        <v>3463</v>
      </c>
      <c r="E87" s="20">
        <v>3453</v>
      </c>
      <c r="F87" s="20">
        <f t="shared" si="4"/>
        <v>11957739</v>
      </c>
      <c r="G87" s="49"/>
      <c r="H87" s="49"/>
      <c r="I87" s="49"/>
      <c r="J87" s="49"/>
      <c r="K87" s="49"/>
      <c r="L87" s="49"/>
    </row>
    <row r="88" spans="1:12" ht="15" x14ac:dyDescent="0.2">
      <c r="A88" s="2">
        <v>6</v>
      </c>
      <c r="B88" s="1" t="s">
        <v>377</v>
      </c>
      <c r="C88" s="2" t="s">
        <v>61</v>
      </c>
      <c r="D88" s="72">
        <v>1</v>
      </c>
      <c r="E88" s="20">
        <v>85000</v>
      </c>
      <c r="F88" s="20">
        <f t="shared" si="4"/>
        <v>85000</v>
      </c>
      <c r="G88" s="49"/>
      <c r="H88" s="49"/>
      <c r="I88" s="49"/>
      <c r="J88" s="49"/>
      <c r="K88" s="49"/>
      <c r="L88" s="49"/>
    </row>
    <row r="89" spans="1:12" x14ac:dyDescent="0.2">
      <c r="A89" s="2">
        <v>7</v>
      </c>
      <c r="B89" s="1" t="s">
        <v>378</v>
      </c>
      <c r="C89" s="2" t="s">
        <v>379</v>
      </c>
      <c r="D89" s="72">
        <v>40</v>
      </c>
      <c r="E89" s="20">
        <v>10500</v>
      </c>
      <c r="F89" s="20">
        <f t="shared" ref="F89:F90" si="5">+E89*D89</f>
        <v>420000</v>
      </c>
      <c r="G89" s="49"/>
      <c r="H89" s="49"/>
      <c r="I89" s="49"/>
      <c r="J89" s="49"/>
      <c r="K89" s="49"/>
      <c r="L89" s="49"/>
    </row>
    <row r="90" spans="1:12" x14ac:dyDescent="0.2">
      <c r="A90" s="2">
        <v>8</v>
      </c>
      <c r="B90" s="1" t="s">
        <v>380</v>
      </c>
      <c r="C90" s="2" t="s">
        <v>379</v>
      </c>
      <c r="D90" s="72">
        <v>279</v>
      </c>
      <c r="E90" s="20">
        <v>65000</v>
      </c>
      <c r="F90" s="20">
        <f t="shared" si="5"/>
        <v>18135000</v>
      </c>
      <c r="G90" s="49"/>
      <c r="H90" s="49"/>
      <c r="I90" s="49"/>
      <c r="J90" s="49"/>
      <c r="K90" s="49"/>
      <c r="L90" s="49"/>
    </row>
    <row r="91" spans="1:12" x14ac:dyDescent="0.2">
      <c r="A91" s="2">
        <v>9</v>
      </c>
      <c r="B91" s="23" t="s">
        <v>381</v>
      </c>
      <c r="C91" s="2" t="s">
        <v>60</v>
      </c>
      <c r="D91" s="72">
        <v>368</v>
      </c>
      <c r="E91" s="20">
        <v>35000</v>
      </c>
      <c r="F91" s="20">
        <f t="shared" si="4"/>
        <v>12880000</v>
      </c>
      <c r="G91" s="49"/>
      <c r="H91" s="49"/>
      <c r="I91" s="49"/>
      <c r="J91" s="49"/>
      <c r="K91" s="49"/>
      <c r="L91" s="49"/>
    </row>
    <row r="92" spans="1:12" x14ac:dyDescent="0.2">
      <c r="A92" s="2">
        <v>10</v>
      </c>
      <c r="B92" s="1" t="s">
        <v>260</v>
      </c>
      <c r="C92" s="2" t="s">
        <v>60</v>
      </c>
      <c r="D92" s="72">
        <v>66</v>
      </c>
      <c r="E92" s="20">
        <v>18443</v>
      </c>
      <c r="F92" s="20">
        <f t="shared" si="4"/>
        <v>1217238</v>
      </c>
      <c r="G92" s="49"/>
      <c r="H92" s="49"/>
      <c r="I92" s="49"/>
      <c r="J92" s="49"/>
      <c r="K92" s="49"/>
      <c r="L92" s="49"/>
    </row>
    <row r="93" spans="1:12" x14ac:dyDescent="0.2">
      <c r="A93" s="2">
        <v>11</v>
      </c>
      <c r="B93" s="1" t="s">
        <v>382</v>
      </c>
      <c r="C93" s="2" t="s">
        <v>44</v>
      </c>
      <c r="D93" s="72">
        <v>140</v>
      </c>
      <c r="E93" s="20">
        <v>51987</v>
      </c>
      <c r="F93" s="20">
        <f>+D93*E93</f>
        <v>7278180</v>
      </c>
      <c r="G93" s="49"/>
      <c r="H93" s="49"/>
      <c r="I93" s="49"/>
      <c r="J93" s="49"/>
      <c r="K93" s="49"/>
      <c r="L93" s="49"/>
    </row>
    <row r="94" spans="1:12" ht="13.5" thickBot="1" x14ac:dyDescent="0.25">
      <c r="A94" s="2">
        <v>12</v>
      </c>
      <c r="B94" s="1" t="s">
        <v>218</v>
      </c>
      <c r="C94" s="2" t="s">
        <v>30</v>
      </c>
      <c r="D94" s="66">
        <v>1</v>
      </c>
      <c r="E94" s="27">
        <v>20000000</v>
      </c>
      <c r="F94" s="20">
        <f>+D94*E94</f>
        <v>20000000</v>
      </c>
      <c r="G94" s="49"/>
      <c r="H94" s="49"/>
      <c r="I94" s="49"/>
      <c r="J94" s="49"/>
      <c r="K94" s="49"/>
      <c r="L94" s="49"/>
    </row>
    <row r="95" spans="1:12" ht="13.5" thickBot="1" x14ac:dyDescent="0.25">
      <c r="A95" s="2"/>
      <c r="B95" s="1"/>
      <c r="C95" s="2"/>
      <c r="D95" s="71"/>
      <c r="E95" s="36" t="s">
        <v>45</v>
      </c>
      <c r="F95" s="84">
        <f>SUM(F84:F94)</f>
        <v>296673531.23800004</v>
      </c>
      <c r="G95" s="49"/>
      <c r="H95" s="49"/>
      <c r="I95" s="49"/>
      <c r="J95" s="49"/>
      <c r="K95" s="49"/>
      <c r="L95" s="49"/>
    </row>
    <row r="96" spans="1:12" x14ac:dyDescent="0.2">
      <c r="A96" s="87" t="s">
        <v>40</v>
      </c>
      <c r="B96" s="8" t="s">
        <v>84</v>
      </c>
      <c r="C96" s="1"/>
      <c r="D96" s="66"/>
      <c r="E96" s="30"/>
      <c r="F96" s="30"/>
      <c r="G96" s="49"/>
      <c r="H96" s="49"/>
      <c r="I96" s="49"/>
      <c r="J96" s="49"/>
      <c r="K96" s="49"/>
      <c r="L96" s="49"/>
    </row>
    <row r="97" spans="1:12" ht="13.5" thickBot="1" x14ac:dyDescent="0.25">
      <c r="A97" s="2">
        <v>1</v>
      </c>
      <c r="B97" s="1" t="s">
        <v>59</v>
      </c>
      <c r="C97" s="2" t="s">
        <v>19</v>
      </c>
      <c r="D97" s="66">
        <v>1</v>
      </c>
      <c r="E97" s="27">
        <v>3500000</v>
      </c>
      <c r="F97" s="27">
        <f>D97*E97</f>
        <v>3500000</v>
      </c>
      <c r="G97" s="49"/>
      <c r="H97" s="49"/>
      <c r="I97" s="49"/>
      <c r="J97" s="49"/>
      <c r="K97" s="49"/>
      <c r="L97" s="49"/>
    </row>
    <row r="98" spans="1:12" ht="13.5" thickBot="1" x14ac:dyDescent="0.25">
      <c r="A98" s="2"/>
      <c r="B98" s="1"/>
      <c r="C98" s="1"/>
      <c r="D98" s="71"/>
      <c r="E98" s="36" t="s">
        <v>45</v>
      </c>
      <c r="F98" s="84">
        <v>3500000</v>
      </c>
      <c r="G98" s="49"/>
      <c r="H98" s="49"/>
      <c r="I98" s="49"/>
      <c r="J98" s="49"/>
      <c r="K98" s="49"/>
      <c r="L98" s="49"/>
    </row>
    <row r="99" spans="1:12" x14ac:dyDescent="0.2">
      <c r="A99" s="87" t="s">
        <v>41</v>
      </c>
      <c r="B99" s="8" t="s">
        <v>13</v>
      </c>
      <c r="C99" s="1"/>
      <c r="D99" s="73"/>
      <c r="E99" s="54"/>
      <c r="F99" s="30"/>
      <c r="G99" s="49"/>
      <c r="H99" s="49"/>
      <c r="I99" s="49"/>
      <c r="J99" s="49"/>
      <c r="K99" s="49"/>
      <c r="L99" s="49"/>
    </row>
    <row r="100" spans="1:12" x14ac:dyDescent="0.2">
      <c r="A100" s="2">
        <v>1</v>
      </c>
      <c r="B100" s="1" t="s">
        <v>219</v>
      </c>
      <c r="C100" s="2" t="s">
        <v>19</v>
      </c>
      <c r="D100" s="73">
        <v>2</v>
      </c>
      <c r="E100" s="3">
        <v>2469536</v>
      </c>
      <c r="F100" s="20">
        <f>D100*E100</f>
        <v>4939072</v>
      </c>
      <c r="G100" s="49"/>
      <c r="H100" s="49"/>
      <c r="I100" s="49"/>
      <c r="J100" s="49"/>
      <c r="K100" s="49"/>
      <c r="L100" s="49"/>
    </row>
    <row r="101" spans="1:12" x14ac:dyDescent="0.2">
      <c r="A101" s="2">
        <v>3</v>
      </c>
      <c r="B101" s="1" t="s">
        <v>470</v>
      </c>
      <c r="C101" s="2" t="s">
        <v>19</v>
      </c>
      <c r="D101" s="73">
        <v>5</v>
      </c>
      <c r="E101" s="3">
        <v>23000</v>
      </c>
      <c r="F101" s="20">
        <f>D101*E101</f>
        <v>115000</v>
      </c>
      <c r="G101" s="49"/>
      <c r="H101" s="49"/>
      <c r="I101" s="49"/>
      <c r="J101" s="49"/>
      <c r="K101" s="49"/>
      <c r="L101" s="49"/>
    </row>
    <row r="102" spans="1:12" x14ac:dyDescent="0.2">
      <c r="A102" s="2">
        <v>4</v>
      </c>
      <c r="B102" s="1" t="s">
        <v>469</v>
      </c>
      <c r="C102" s="2" t="s">
        <v>19</v>
      </c>
      <c r="D102" s="73">
        <v>1</v>
      </c>
      <c r="E102" s="3">
        <v>23000</v>
      </c>
      <c r="F102" s="20">
        <f>D102*E102</f>
        <v>23000</v>
      </c>
      <c r="G102" s="49"/>
      <c r="H102" s="49"/>
      <c r="I102" s="49"/>
      <c r="J102" s="49"/>
      <c r="K102" s="49"/>
      <c r="L102" s="49"/>
    </row>
    <row r="103" spans="1:12" ht="13.5" thickBot="1" x14ac:dyDescent="0.25">
      <c r="A103" s="2">
        <v>5</v>
      </c>
      <c r="B103" s="1" t="s">
        <v>471</v>
      </c>
      <c r="C103" s="2" t="s">
        <v>19</v>
      </c>
      <c r="D103" s="73">
        <v>1</v>
      </c>
      <c r="E103" s="55">
        <v>25000</v>
      </c>
      <c r="F103" s="20">
        <f>D103*E103</f>
        <v>25000</v>
      </c>
      <c r="G103" s="49"/>
      <c r="H103" s="49"/>
      <c r="I103" s="49"/>
      <c r="J103" s="49"/>
      <c r="K103" s="49"/>
      <c r="L103" s="49"/>
    </row>
    <row r="104" spans="1:12" ht="13.5" thickBot="1" x14ac:dyDescent="0.25">
      <c r="A104" s="2"/>
      <c r="B104" s="1"/>
      <c r="C104" s="1"/>
      <c r="D104" s="74"/>
      <c r="E104" s="56" t="s">
        <v>45</v>
      </c>
      <c r="F104" s="84">
        <f>SUM(F100:F103)</f>
        <v>5102072</v>
      </c>
      <c r="G104" s="105"/>
      <c r="H104" s="105"/>
      <c r="I104" s="105"/>
      <c r="J104" s="105"/>
      <c r="K104" s="105"/>
      <c r="L104" s="106"/>
    </row>
    <row r="105" spans="1:12" x14ac:dyDescent="0.2">
      <c r="A105" s="87" t="s">
        <v>42</v>
      </c>
      <c r="B105" s="8" t="s">
        <v>161</v>
      </c>
      <c r="C105" s="1"/>
      <c r="D105" s="73"/>
      <c r="E105" s="54"/>
      <c r="F105" s="30"/>
      <c r="G105" s="49"/>
      <c r="H105" s="49"/>
      <c r="I105" s="49"/>
      <c r="J105" s="49"/>
      <c r="K105" s="49"/>
      <c r="L105" s="49"/>
    </row>
    <row r="106" spans="1:12" ht="13.5" thickBot="1" x14ac:dyDescent="0.25">
      <c r="A106" s="2">
        <v>1</v>
      </c>
      <c r="B106" s="1" t="s">
        <v>20</v>
      </c>
      <c r="C106" s="2" t="s">
        <v>30</v>
      </c>
      <c r="D106" s="73">
        <v>1</v>
      </c>
      <c r="E106" s="55">
        <v>750000000</v>
      </c>
      <c r="F106" s="20">
        <f>D106*E106</f>
        <v>750000000</v>
      </c>
      <c r="G106" s="49"/>
      <c r="H106" s="49"/>
      <c r="I106" s="49"/>
      <c r="J106" s="49"/>
      <c r="K106" s="49"/>
      <c r="L106" s="49"/>
    </row>
    <row r="107" spans="1:12" ht="13.5" thickBot="1" x14ac:dyDescent="0.25">
      <c r="A107" s="2"/>
      <c r="B107" s="1"/>
      <c r="C107" s="1"/>
      <c r="D107" s="74"/>
      <c r="E107" s="36" t="s">
        <v>45</v>
      </c>
      <c r="F107" s="84">
        <v>750000000</v>
      </c>
      <c r="G107" s="105"/>
      <c r="H107" s="105"/>
      <c r="I107" s="105"/>
      <c r="J107" s="105"/>
      <c r="K107" s="105"/>
      <c r="L107" s="106"/>
    </row>
    <row r="108" spans="1:12" s="49" customFormat="1" x14ac:dyDescent="0.2">
      <c r="A108" s="87" t="s">
        <v>43</v>
      </c>
      <c r="B108" s="8" t="s">
        <v>224</v>
      </c>
      <c r="C108" s="1"/>
      <c r="D108" s="73"/>
      <c r="E108" s="54"/>
      <c r="F108" s="30"/>
    </row>
    <row r="109" spans="1:12" x14ac:dyDescent="0.2">
      <c r="A109" s="2">
        <v>1</v>
      </c>
      <c r="B109" s="1" t="s">
        <v>299</v>
      </c>
      <c r="C109" s="122"/>
      <c r="D109" s="122"/>
      <c r="E109" s="123"/>
      <c r="F109" s="122"/>
      <c r="G109" s="105"/>
      <c r="H109" s="105"/>
      <c r="I109" s="105"/>
      <c r="J109" s="105"/>
      <c r="K109" s="105"/>
      <c r="L109" s="106"/>
    </row>
    <row r="110" spans="1:12" x14ac:dyDescent="0.2">
      <c r="A110" s="2"/>
      <c r="B110" s="1"/>
      <c r="C110" s="122"/>
      <c r="D110" s="122"/>
      <c r="E110" s="123"/>
      <c r="F110" s="123"/>
      <c r="G110" s="105"/>
      <c r="H110" s="105"/>
      <c r="I110" s="105"/>
      <c r="J110" s="105"/>
      <c r="K110" s="105"/>
      <c r="L110" s="106"/>
    </row>
    <row r="111" spans="1:12" x14ac:dyDescent="0.2">
      <c r="A111" s="2"/>
      <c r="B111" s="1" t="s">
        <v>300</v>
      </c>
      <c r="C111" s="2" t="s">
        <v>301</v>
      </c>
      <c r="D111" s="73">
        <v>345.2</v>
      </c>
      <c r="E111" s="55">
        <v>5100</v>
      </c>
      <c r="F111" s="20">
        <f>+D111*E111</f>
        <v>1760520</v>
      </c>
      <c r="G111" s="105"/>
      <c r="H111" s="105"/>
      <c r="I111" s="105"/>
      <c r="J111" s="105"/>
      <c r="K111" s="105"/>
      <c r="L111" s="106"/>
    </row>
    <row r="112" spans="1:12" x14ac:dyDescent="0.2">
      <c r="A112" s="2"/>
      <c r="B112" s="1" t="s">
        <v>302</v>
      </c>
      <c r="C112" s="2" t="s">
        <v>301</v>
      </c>
      <c r="D112" s="73">
        <v>345.2</v>
      </c>
      <c r="E112" s="55">
        <v>1700</v>
      </c>
      <c r="F112" s="20">
        <f t="shared" ref="F112:F174" si="6">+D112*E112</f>
        <v>586840</v>
      </c>
      <c r="G112" s="105"/>
      <c r="H112" s="105"/>
      <c r="I112" s="105"/>
      <c r="J112" s="105"/>
      <c r="K112" s="105"/>
      <c r="L112" s="106"/>
    </row>
    <row r="113" spans="1:12" x14ac:dyDescent="0.2">
      <c r="A113" s="2"/>
      <c r="B113" s="1"/>
      <c r="C113" s="2"/>
      <c r="D113" s="73"/>
      <c r="E113" s="55"/>
      <c r="F113" s="20"/>
      <c r="G113" s="105"/>
      <c r="H113" s="105"/>
      <c r="I113" s="105"/>
      <c r="J113" s="105"/>
      <c r="K113" s="105"/>
      <c r="L113" s="106"/>
    </row>
    <row r="114" spans="1:12" x14ac:dyDescent="0.2">
      <c r="A114" s="2"/>
      <c r="B114" s="1" t="s">
        <v>303</v>
      </c>
      <c r="C114" s="122"/>
      <c r="D114" s="73"/>
      <c r="E114" s="55"/>
      <c r="F114" s="20"/>
      <c r="G114" s="105"/>
      <c r="H114" s="105"/>
      <c r="I114" s="105"/>
      <c r="J114" s="105"/>
      <c r="K114" s="105"/>
      <c r="L114" s="106"/>
    </row>
    <row r="115" spans="1:12" x14ac:dyDescent="0.2">
      <c r="A115" s="2"/>
      <c r="B115" s="1"/>
      <c r="C115" s="122"/>
      <c r="D115" s="73"/>
      <c r="E115" s="55"/>
      <c r="F115" s="20"/>
      <c r="G115" s="105"/>
      <c r="H115" s="105"/>
      <c r="I115" s="105"/>
      <c r="J115" s="105"/>
      <c r="K115" s="105"/>
      <c r="L115" s="106"/>
    </row>
    <row r="116" spans="1:12" x14ac:dyDescent="0.2">
      <c r="A116" s="2"/>
      <c r="B116" s="1" t="s">
        <v>304</v>
      </c>
      <c r="C116" s="122"/>
      <c r="D116" s="73"/>
      <c r="E116" s="55"/>
      <c r="F116" s="20"/>
      <c r="G116" s="105"/>
      <c r="H116" s="105"/>
      <c r="I116" s="105"/>
      <c r="J116" s="105"/>
      <c r="K116" s="105"/>
      <c r="L116" s="106"/>
    </row>
    <row r="117" spans="1:12" x14ac:dyDescent="0.2">
      <c r="A117" s="2"/>
      <c r="B117" s="1" t="s">
        <v>305</v>
      </c>
      <c r="C117" s="122"/>
      <c r="D117" s="73"/>
      <c r="E117" s="55"/>
      <c r="F117" s="20"/>
      <c r="G117" s="105"/>
      <c r="H117" s="105"/>
      <c r="I117" s="105"/>
      <c r="J117" s="105"/>
      <c r="K117" s="105"/>
      <c r="L117" s="106"/>
    </row>
    <row r="118" spans="1:12" x14ac:dyDescent="0.2">
      <c r="A118" s="2"/>
      <c r="B118" s="1" t="s">
        <v>306</v>
      </c>
      <c r="C118" s="2" t="s">
        <v>301</v>
      </c>
      <c r="D118" s="73">
        <v>26</v>
      </c>
      <c r="E118" s="55">
        <f>+'[1]EDIFICIO DE OPERACIONES'!$I$116</f>
        <v>57277.4</v>
      </c>
      <c r="F118" s="20">
        <f t="shared" si="6"/>
        <v>1489212.4000000001</v>
      </c>
      <c r="G118" s="105"/>
      <c r="H118" s="105"/>
      <c r="I118" s="105"/>
      <c r="J118" s="105"/>
      <c r="K118" s="105"/>
      <c r="L118" s="106"/>
    </row>
    <row r="119" spans="1:12" x14ac:dyDescent="0.2">
      <c r="A119" s="2"/>
      <c r="B119" s="1" t="s">
        <v>307</v>
      </c>
      <c r="C119" s="2" t="s">
        <v>308</v>
      </c>
      <c r="D119" s="73">
        <v>4</v>
      </c>
      <c r="E119" s="55">
        <f>+'[1]EDIFICIO DE OPERACIONES'!$I$175</f>
        <v>29762.17</v>
      </c>
      <c r="F119" s="20">
        <f t="shared" si="6"/>
        <v>119048.68</v>
      </c>
      <c r="G119" s="105"/>
      <c r="H119" s="105"/>
      <c r="I119" s="105"/>
      <c r="J119" s="105"/>
      <c r="K119" s="105"/>
      <c r="L119" s="106"/>
    </row>
    <row r="120" spans="1:12" x14ac:dyDescent="0.2">
      <c r="A120" s="2"/>
      <c r="B120" s="1" t="s">
        <v>309</v>
      </c>
      <c r="C120" s="2" t="s">
        <v>310</v>
      </c>
      <c r="D120" s="73">
        <v>24</v>
      </c>
      <c r="E120" s="55">
        <f>+'[1]EDIFICIO DE OPERACIONES'!$I$234</f>
        <v>2767</v>
      </c>
      <c r="F120" s="20">
        <f t="shared" si="6"/>
        <v>66408</v>
      </c>
      <c r="G120" s="105"/>
      <c r="H120" s="105"/>
      <c r="I120" s="105"/>
      <c r="J120" s="105"/>
      <c r="K120" s="105"/>
      <c r="L120" s="106"/>
    </row>
    <row r="121" spans="1:12" x14ac:dyDescent="0.2">
      <c r="A121" s="2"/>
      <c r="B121" s="1"/>
      <c r="C121" s="2"/>
      <c r="D121" s="73"/>
      <c r="E121" s="55"/>
      <c r="F121" s="20"/>
      <c r="G121" s="105"/>
      <c r="H121" s="105"/>
      <c r="I121" s="105"/>
      <c r="J121" s="105"/>
      <c r="K121" s="105"/>
      <c r="L121" s="106"/>
    </row>
    <row r="122" spans="1:12" x14ac:dyDescent="0.2">
      <c r="A122" s="2"/>
      <c r="B122" s="1" t="s">
        <v>311</v>
      </c>
      <c r="C122" s="2"/>
      <c r="D122" s="73"/>
      <c r="E122" s="55"/>
      <c r="F122" s="20"/>
      <c r="G122" s="105"/>
      <c r="H122" s="105"/>
      <c r="I122" s="105"/>
      <c r="J122" s="105"/>
      <c r="K122" s="105"/>
      <c r="L122" s="106"/>
    </row>
    <row r="123" spans="1:12" x14ac:dyDescent="0.2">
      <c r="A123" s="2"/>
      <c r="B123" s="1" t="s">
        <v>306</v>
      </c>
      <c r="C123" s="2" t="s">
        <v>301</v>
      </c>
      <c r="D123" s="73">
        <v>55.4</v>
      </c>
      <c r="E123" s="55">
        <f>+E118</f>
        <v>57277.4</v>
      </c>
      <c r="F123" s="20">
        <f t="shared" si="6"/>
        <v>3173167.96</v>
      </c>
      <c r="G123" s="105"/>
      <c r="H123" s="105"/>
      <c r="I123" s="105"/>
      <c r="J123" s="105"/>
      <c r="K123" s="105"/>
      <c r="L123" s="106"/>
    </row>
    <row r="124" spans="1:12" x14ac:dyDescent="0.2">
      <c r="A124" s="2"/>
      <c r="B124" s="1" t="s">
        <v>307</v>
      </c>
      <c r="C124" s="2" t="s">
        <v>308</v>
      </c>
      <c r="D124" s="73">
        <v>4.2</v>
      </c>
      <c r="E124" s="55">
        <f>+E119</f>
        <v>29762.17</v>
      </c>
      <c r="F124" s="20">
        <f t="shared" si="6"/>
        <v>125001.114</v>
      </c>
      <c r="G124" s="105"/>
      <c r="H124" s="105"/>
      <c r="I124" s="105"/>
      <c r="J124" s="105"/>
      <c r="K124" s="105"/>
      <c r="L124" s="106"/>
    </row>
    <row r="125" spans="1:12" x14ac:dyDescent="0.2">
      <c r="A125" s="2"/>
      <c r="B125" s="1" t="s">
        <v>309</v>
      </c>
      <c r="C125" s="2" t="s">
        <v>310</v>
      </c>
      <c r="D125" s="73">
        <v>18</v>
      </c>
      <c r="E125" s="55">
        <f>+E120</f>
        <v>2767</v>
      </c>
      <c r="F125" s="20">
        <f t="shared" si="6"/>
        <v>49806</v>
      </c>
      <c r="G125" s="105"/>
      <c r="H125" s="105"/>
      <c r="I125" s="105"/>
      <c r="J125" s="105"/>
      <c r="K125" s="105"/>
      <c r="L125" s="106"/>
    </row>
    <row r="126" spans="1:12" x14ac:dyDescent="0.2">
      <c r="A126" s="2"/>
      <c r="B126" s="1"/>
      <c r="C126" s="2"/>
      <c r="D126" s="73"/>
      <c r="E126" s="55"/>
      <c r="F126" s="20"/>
      <c r="G126" s="105"/>
      <c r="H126" s="105"/>
      <c r="I126" s="105"/>
      <c r="J126" s="105"/>
      <c r="K126" s="105"/>
      <c r="L126" s="106"/>
    </row>
    <row r="127" spans="1:12" x14ac:dyDescent="0.2">
      <c r="A127" s="2"/>
      <c r="B127" s="1" t="s">
        <v>312</v>
      </c>
      <c r="C127" s="2"/>
      <c r="D127" s="73"/>
      <c r="E127" s="55"/>
      <c r="F127" s="20"/>
      <c r="G127" s="105"/>
      <c r="H127" s="105"/>
      <c r="I127" s="105"/>
      <c r="J127" s="105"/>
      <c r="K127" s="105"/>
      <c r="L127" s="106"/>
    </row>
    <row r="128" spans="1:12" x14ac:dyDescent="0.2">
      <c r="A128" s="2"/>
      <c r="B128" s="1" t="s">
        <v>306</v>
      </c>
      <c r="C128" s="2" t="s">
        <v>301</v>
      </c>
      <c r="D128" s="73">
        <v>90.8</v>
      </c>
      <c r="E128" s="55">
        <f>+E123</f>
        <v>57277.4</v>
      </c>
      <c r="F128" s="20">
        <f t="shared" si="6"/>
        <v>5200787.92</v>
      </c>
      <c r="G128" s="105"/>
      <c r="H128" s="105"/>
      <c r="I128" s="105"/>
      <c r="J128" s="105"/>
      <c r="K128" s="105"/>
      <c r="L128" s="106"/>
    </row>
    <row r="129" spans="1:12" x14ac:dyDescent="0.2">
      <c r="A129" s="2"/>
      <c r="B129" s="1" t="s">
        <v>307</v>
      </c>
      <c r="C129" s="2" t="s">
        <v>308</v>
      </c>
      <c r="D129" s="73">
        <v>7.1</v>
      </c>
      <c r="E129" s="55">
        <f>+E124</f>
        <v>29762.17</v>
      </c>
      <c r="F129" s="20">
        <f t="shared" si="6"/>
        <v>211311.40699999998</v>
      </c>
      <c r="G129" s="105"/>
      <c r="H129" s="105"/>
      <c r="I129" s="105"/>
      <c r="J129" s="105"/>
      <c r="K129" s="105"/>
      <c r="L129" s="106"/>
    </row>
    <row r="130" spans="1:12" x14ac:dyDescent="0.2">
      <c r="A130" s="2"/>
      <c r="B130" s="1" t="s">
        <v>309</v>
      </c>
      <c r="C130" s="2" t="s">
        <v>310</v>
      </c>
      <c r="D130" s="73">
        <v>42</v>
      </c>
      <c r="E130" s="55">
        <f>+E125</f>
        <v>2767</v>
      </c>
      <c r="F130" s="20">
        <f t="shared" si="6"/>
        <v>116214</v>
      </c>
      <c r="G130" s="105"/>
      <c r="H130" s="105"/>
      <c r="I130" s="105"/>
      <c r="J130" s="105"/>
      <c r="K130" s="105"/>
      <c r="L130" s="106"/>
    </row>
    <row r="131" spans="1:12" x14ac:dyDescent="0.2">
      <c r="A131" s="2"/>
      <c r="B131" s="1"/>
      <c r="C131" s="2"/>
      <c r="D131" s="73"/>
      <c r="E131" s="55"/>
      <c r="F131" s="20"/>
      <c r="G131" s="105"/>
      <c r="H131" s="105"/>
      <c r="I131" s="105"/>
      <c r="J131" s="105"/>
      <c r="K131" s="105"/>
      <c r="L131" s="106"/>
    </row>
    <row r="132" spans="1:12" x14ac:dyDescent="0.2">
      <c r="A132" s="2"/>
      <c r="B132" s="1" t="s">
        <v>313</v>
      </c>
      <c r="C132" s="2"/>
      <c r="D132" s="73"/>
      <c r="E132" s="55"/>
      <c r="F132" s="20"/>
      <c r="G132" s="105"/>
      <c r="H132" s="105"/>
      <c r="I132" s="105"/>
      <c r="J132" s="105"/>
      <c r="K132" s="105"/>
      <c r="L132" s="106"/>
    </row>
    <row r="133" spans="1:12" x14ac:dyDescent="0.2">
      <c r="A133" s="2"/>
      <c r="B133" s="1" t="s">
        <v>314</v>
      </c>
      <c r="C133" s="2" t="s">
        <v>301</v>
      </c>
      <c r="D133" s="73">
        <v>208</v>
      </c>
      <c r="E133" s="55">
        <f>+'[1]EDIFICIO DE OPERACIONES'!$I$293</f>
        <v>21590</v>
      </c>
      <c r="F133" s="20">
        <f t="shared" si="6"/>
        <v>4490720</v>
      </c>
      <c r="G133" s="105"/>
      <c r="H133" s="105"/>
      <c r="I133" s="105"/>
      <c r="J133" s="105"/>
      <c r="K133" s="105"/>
      <c r="L133" s="106"/>
    </row>
    <row r="134" spans="1:12" x14ac:dyDescent="0.2">
      <c r="A134" s="2"/>
      <c r="B134" s="1"/>
      <c r="C134" s="2"/>
      <c r="D134" s="73"/>
      <c r="E134" s="55"/>
      <c r="F134" s="20"/>
      <c r="G134" s="105"/>
      <c r="H134" s="105"/>
      <c r="I134" s="105"/>
      <c r="J134" s="105"/>
      <c r="K134" s="105"/>
      <c r="L134" s="106"/>
    </row>
    <row r="135" spans="1:12" x14ac:dyDescent="0.2">
      <c r="A135" s="2"/>
      <c r="B135" s="1" t="s">
        <v>315</v>
      </c>
      <c r="C135" s="2"/>
      <c r="D135" s="73"/>
      <c r="E135" s="55"/>
      <c r="F135" s="20"/>
      <c r="G135" s="105"/>
      <c r="H135" s="105"/>
      <c r="I135" s="105"/>
      <c r="J135" s="105"/>
      <c r="K135" s="105"/>
      <c r="L135" s="106"/>
    </row>
    <row r="136" spans="1:12" x14ac:dyDescent="0.2">
      <c r="A136" s="2"/>
      <c r="B136" s="1" t="s">
        <v>316</v>
      </c>
      <c r="C136" s="2" t="s">
        <v>301</v>
      </c>
      <c r="D136" s="73">
        <v>344.4</v>
      </c>
      <c r="E136" s="55">
        <f>+'[1]EDIFICIO DE OPERACIONES'!$I$352</f>
        <v>12567.7</v>
      </c>
      <c r="F136" s="20">
        <f t="shared" si="6"/>
        <v>4328315.88</v>
      </c>
      <c r="G136" s="105"/>
      <c r="H136" s="105"/>
      <c r="I136" s="105"/>
      <c r="J136" s="105"/>
      <c r="K136" s="105"/>
      <c r="L136" s="106"/>
    </row>
    <row r="137" spans="1:12" x14ac:dyDescent="0.2">
      <c r="A137" s="2"/>
      <c r="B137" s="1" t="s">
        <v>317</v>
      </c>
      <c r="C137" s="2" t="s">
        <v>318</v>
      </c>
      <c r="D137" s="73">
        <v>250.7</v>
      </c>
      <c r="E137" s="55">
        <f>+'[1]EDIFICIO DE OPERACIONES'!$I$411</f>
        <v>6091</v>
      </c>
      <c r="F137" s="20">
        <f t="shared" si="6"/>
        <v>1527013.7</v>
      </c>
      <c r="G137" s="105"/>
      <c r="H137" s="105"/>
      <c r="I137" s="105"/>
      <c r="J137" s="105"/>
      <c r="K137" s="105"/>
      <c r="L137" s="106"/>
    </row>
    <row r="138" spans="1:12" x14ac:dyDescent="0.2">
      <c r="A138" s="2"/>
      <c r="B138" s="1" t="s">
        <v>319</v>
      </c>
      <c r="C138" s="2" t="s">
        <v>318</v>
      </c>
      <c r="D138" s="73">
        <v>97.2</v>
      </c>
      <c r="E138" s="55">
        <f>+'[1]EDIFICIO DE OPERACIONES'!$I$470</f>
        <v>7793</v>
      </c>
      <c r="F138" s="20">
        <f t="shared" si="6"/>
        <v>757479.6</v>
      </c>
      <c r="G138" s="105"/>
      <c r="H138" s="105"/>
      <c r="I138" s="105"/>
      <c r="J138" s="105"/>
      <c r="K138" s="105"/>
      <c r="L138" s="106"/>
    </row>
    <row r="139" spans="1:12" x14ac:dyDescent="0.2">
      <c r="A139" s="2"/>
      <c r="B139" s="1" t="s">
        <v>320</v>
      </c>
      <c r="C139" s="2" t="s">
        <v>310</v>
      </c>
      <c r="D139" s="73">
        <v>12</v>
      </c>
      <c r="E139" s="55">
        <v>195000</v>
      </c>
      <c r="F139" s="20">
        <f t="shared" si="6"/>
        <v>2340000</v>
      </c>
      <c r="G139" s="105"/>
      <c r="H139" s="105"/>
      <c r="I139" s="105"/>
      <c r="J139" s="105"/>
      <c r="K139" s="105"/>
      <c r="L139" s="106"/>
    </row>
    <row r="140" spans="1:12" x14ac:dyDescent="0.2">
      <c r="A140" s="2"/>
      <c r="B140" s="1" t="s">
        <v>321</v>
      </c>
      <c r="C140" s="2" t="s">
        <v>310</v>
      </c>
      <c r="D140" s="73">
        <v>12</v>
      </c>
      <c r="E140" s="55">
        <v>3500</v>
      </c>
      <c r="F140" s="20">
        <f t="shared" si="6"/>
        <v>42000</v>
      </c>
      <c r="G140" s="105"/>
      <c r="H140" s="105"/>
      <c r="I140" s="105"/>
      <c r="J140" s="105"/>
      <c r="K140" s="105"/>
      <c r="L140" s="106"/>
    </row>
    <row r="141" spans="1:12" x14ac:dyDescent="0.2">
      <c r="A141" s="2"/>
      <c r="B141" s="1" t="s">
        <v>322</v>
      </c>
      <c r="C141" s="2"/>
      <c r="D141" s="73">
        <v>208</v>
      </c>
      <c r="E141" s="55">
        <f>+'[1]EDIFICIO DE OPERACIONES'!$I$529</f>
        <v>14026</v>
      </c>
      <c r="F141" s="20">
        <f t="shared" si="6"/>
        <v>2917408</v>
      </c>
      <c r="G141" s="105"/>
      <c r="H141" s="105"/>
      <c r="I141" s="105"/>
      <c r="J141" s="105"/>
      <c r="K141" s="105"/>
      <c r="L141" s="106"/>
    </row>
    <row r="142" spans="1:12" x14ac:dyDescent="0.2">
      <c r="A142" s="2"/>
      <c r="B142" s="1"/>
      <c r="C142" s="2"/>
      <c r="D142" s="73"/>
      <c r="E142" s="55"/>
      <c r="F142" s="20"/>
      <c r="G142" s="105"/>
      <c r="H142" s="105"/>
      <c r="I142" s="105"/>
      <c r="J142" s="105"/>
      <c r="K142" s="105"/>
      <c r="L142" s="106"/>
    </row>
    <row r="143" spans="1:12" x14ac:dyDescent="0.2">
      <c r="A143" s="2"/>
      <c r="B143" s="1" t="s">
        <v>323</v>
      </c>
      <c r="C143" s="2"/>
      <c r="D143" s="73"/>
      <c r="E143" s="55"/>
      <c r="F143" s="20"/>
      <c r="G143" s="105"/>
      <c r="H143" s="105"/>
      <c r="I143" s="105"/>
      <c r="J143" s="105"/>
      <c r="K143" s="105"/>
      <c r="L143" s="106"/>
    </row>
    <row r="144" spans="1:12" x14ac:dyDescent="0.2">
      <c r="A144" s="2"/>
      <c r="B144" s="1" t="s">
        <v>324</v>
      </c>
      <c r="C144" s="2" t="s">
        <v>301</v>
      </c>
      <c r="D144" s="73">
        <v>100</v>
      </c>
      <c r="E144" s="55">
        <f>+'[1]EDIFICIO DE OPERACIONES'!$I$588</f>
        <v>40268</v>
      </c>
      <c r="F144" s="20">
        <f t="shared" si="6"/>
        <v>4026800</v>
      </c>
      <c r="G144" s="105"/>
      <c r="H144" s="105"/>
      <c r="I144" s="105"/>
      <c r="J144" s="105"/>
      <c r="K144" s="105"/>
      <c r="L144" s="106"/>
    </row>
    <row r="145" spans="1:12" x14ac:dyDescent="0.2">
      <c r="A145" s="2"/>
      <c r="B145" s="1" t="s">
        <v>325</v>
      </c>
      <c r="C145" s="2" t="s">
        <v>310</v>
      </c>
      <c r="D145" s="73">
        <v>5</v>
      </c>
      <c r="E145" s="55">
        <v>38120</v>
      </c>
      <c r="F145" s="20">
        <f t="shared" si="6"/>
        <v>190600</v>
      </c>
      <c r="G145" s="105"/>
      <c r="H145" s="105"/>
      <c r="I145" s="105"/>
      <c r="J145" s="105"/>
      <c r="K145" s="105"/>
      <c r="L145" s="106"/>
    </row>
    <row r="146" spans="1:12" x14ac:dyDescent="0.2">
      <c r="A146" s="2"/>
      <c r="B146" s="1" t="s">
        <v>326</v>
      </c>
      <c r="C146" s="2" t="s">
        <v>310</v>
      </c>
      <c r="D146" s="73">
        <v>1</v>
      </c>
      <c r="E146" s="55">
        <v>240000</v>
      </c>
      <c r="F146" s="20">
        <f t="shared" si="6"/>
        <v>240000</v>
      </c>
      <c r="G146" s="105"/>
      <c r="H146" s="105"/>
      <c r="I146" s="105"/>
      <c r="J146" s="105"/>
      <c r="K146" s="105"/>
      <c r="L146" s="106"/>
    </row>
    <row r="147" spans="1:12" x14ac:dyDescent="0.2">
      <c r="A147" s="2"/>
      <c r="B147" s="1"/>
      <c r="C147" s="2"/>
      <c r="D147" s="73"/>
      <c r="E147" s="55"/>
      <c r="F147" s="20"/>
      <c r="G147" s="105"/>
      <c r="H147" s="105"/>
      <c r="I147" s="105"/>
      <c r="J147" s="105"/>
      <c r="K147" s="105"/>
      <c r="L147" s="106"/>
    </row>
    <row r="148" spans="1:12" x14ac:dyDescent="0.2">
      <c r="A148" s="2"/>
      <c r="B148" s="1" t="s">
        <v>327</v>
      </c>
      <c r="C148" s="2"/>
      <c r="D148" s="73"/>
      <c r="E148" s="55"/>
      <c r="F148" s="20"/>
      <c r="G148" s="105"/>
      <c r="H148" s="105"/>
      <c r="I148" s="105"/>
      <c r="J148" s="105"/>
      <c r="K148" s="105"/>
      <c r="L148" s="106"/>
    </row>
    <row r="149" spans="1:12" x14ac:dyDescent="0.2">
      <c r="A149" s="2"/>
      <c r="B149" s="1" t="s">
        <v>328</v>
      </c>
      <c r="C149" s="2" t="s">
        <v>301</v>
      </c>
      <c r="D149" s="73">
        <v>21.8</v>
      </c>
      <c r="E149" s="55">
        <f>+'[1]EDIFICIO DE OPERACIONES'!$I$647</f>
        <v>19995</v>
      </c>
      <c r="F149" s="20">
        <f t="shared" si="6"/>
        <v>435891</v>
      </c>
      <c r="G149" s="105"/>
      <c r="H149" s="105"/>
      <c r="I149" s="105"/>
      <c r="J149" s="105"/>
      <c r="K149" s="105"/>
      <c r="L149" s="106"/>
    </row>
    <row r="150" spans="1:12" x14ac:dyDescent="0.2">
      <c r="A150" s="2"/>
      <c r="B150" s="1" t="s">
        <v>329</v>
      </c>
      <c r="C150" s="2" t="s">
        <v>318</v>
      </c>
      <c r="D150" s="73">
        <v>5.8</v>
      </c>
      <c r="E150" s="55">
        <f>+'[1]EDIFICIO DE OPERACIONES'!$I$706</f>
        <v>27824</v>
      </c>
      <c r="F150" s="20">
        <f t="shared" si="6"/>
        <v>161379.19999999998</v>
      </c>
      <c r="G150" s="105"/>
      <c r="H150" s="105"/>
      <c r="I150" s="105"/>
      <c r="J150" s="105"/>
      <c r="K150" s="105"/>
      <c r="L150" s="106"/>
    </row>
    <row r="151" spans="1:12" x14ac:dyDescent="0.2">
      <c r="A151" s="2"/>
      <c r="B151" s="1" t="s">
        <v>330</v>
      </c>
      <c r="C151" s="2" t="s">
        <v>301</v>
      </c>
      <c r="D151" s="73">
        <v>21.8</v>
      </c>
      <c r="E151" s="55">
        <v>45000</v>
      </c>
      <c r="F151" s="20">
        <f t="shared" si="6"/>
        <v>981000</v>
      </c>
      <c r="G151" s="105"/>
      <c r="H151" s="105"/>
      <c r="I151" s="105"/>
      <c r="J151" s="105"/>
      <c r="K151" s="105"/>
      <c r="L151" s="106"/>
    </row>
    <row r="152" spans="1:12" x14ac:dyDescent="0.2">
      <c r="A152" s="2"/>
      <c r="B152" s="1" t="s">
        <v>331</v>
      </c>
      <c r="C152" s="2" t="s">
        <v>301</v>
      </c>
      <c r="D152" s="73">
        <v>154.69999999999999</v>
      </c>
      <c r="E152" s="55">
        <f>+'[1]EDIFICIO DE OPERACIONES'!$I$762</f>
        <v>16845.400000000001</v>
      </c>
      <c r="F152" s="20">
        <f t="shared" si="6"/>
        <v>2605983.38</v>
      </c>
      <c r="G152" s="105"/>
      <c r="H152" s="105"/>
      <c r="I152" s="105"/>
      <c r="J152" s="105"/>
      <c r="K152" s="105"/>
      <c r="L152" s="106"/>
    </row>
    <row r="153" spans="1:12" x14ac:dyDescent="0.2">
      <c r="A153" s="2"/>
      <c r="B153" s="1" t="s">
        <v>332</v>
      </c>
      <c r="C153" s="2" t="s">
        <v>301</v>
      </c>
      <c r="D153" s="73">
        <v>154.69999999999999</v>
      </c>
      <c r="E153" s="55">
        <f>+'[1]EDIFICIO DE OPERACIONES'!$I$821</f>
        <v>40119</v>
      </c>
      <c r="F153" s="20">
        <f t="shared" si="6"/>
        <v>6206409.2999999998</v>
      </c>
      <c r="G153" s="105"/>
      <c r="H153" s="105"/>
      <c r="I153" s="105"/>
      <c r="J153" s="105"/>
      <c r="K153" s="105"/>
      <c r="L153" s="106"/>
    </row>
    <row r="154" spans="1:12" x14ac:dyDescent="0.2">
      <c r="A154" s="2"/>
      <c r="B154" s="1" t="s">
        <v>333</v>
      </c>
      <c r="C154" s="2" t="s">
        <v>318</v>
      </c>
      <c r="D154" s="73">
        <v>176.4</v>
      </c>
      <c r="E154" s="55">
        <f>+'[1]EDIFICIO DE OPERACIONES'!$I$880</f>
        <v>14725</v>
      </c>
      <c r="F154" s="20">
        <f t="shared" si="6"/>
        <v>2597490</v>
      </c>
      <c r="G154" s="105"/>
      <c r="H154" s="105"/>
      <c r="I154" s="105"/>
      <c r="J154" s="105"/>
      <c r="K154" s="105"/>
      <c r="L154" s="106"/>
    </row>
    <row r="155" spans="1:12" x14ac:dyDescent="0.2">
      <c r="A155" s="2"/>
      <c r="B155" s="1" t="s">
        <v>334</v>
      </c>
      <c r="C155" s="2" t="s">
        <v>335</v>
      </c>
      <c r="D155" s="73">
        <v>1</v>
      </c>
      <c r="E155" s="55">
        <v>167000</v>
      </c>
      <c r="F155" s="20">
        <f t="shared" si="6"/>
        <v>167000</v>
      </c>
      <c r="G155" s="105"/>
      <c r="H155" s="105"/>
      <c r="I155" s="105"/>
      <c r="J155" s="105"/>
      <c r="K155" s="105"/>
      <c r="L155" s="106"/>
    </row>
    <row r="156" spans="1:12" x14ac:dyDescent="0.2">
      <c r="A156" s="2"/>
      <c r="B156" s="1"/>
      <c r="C156" s="2"/>
      <c r="D156" s="73"/>
      <c r="E156" s="55"/>
      <c r="F156" s="20"/>
      <c r="G156" s="105"/>
      <c r="H156" s="105"/>
      <c r="I156" s="105"/>
      <c r="J156" s="105"/>
      <c r="K156" s="105"/>
      <c r="L156" s="106"/>
    </row>
    <row r="157" spans="1:12" x14ac:dyDescent="0.2">
      <c r="A157" s="2"/>
      <c r="B157" s="1" t="s">
        <v>336</v>
      </c>
      <c r="C157" s="2"/>
      <c r="D157" s="73"/>
      <c r="E157" s="55"/>
      <c r="F157" s="20"/>
      <c r="G157" s="105"/>
      <c r="H157" s="105"/>
      <c r="I157" s="105"/>
      <c r="J157" s="105"/>
      <c r="K157" s="105"/>
      <c r="L157" s="106"/>
    </row>
    <row r="158" spans="1:12" x14ac:dyDescent="0.2">
      <c r="A158" s="2"/>
      <c r="B158" s="1" t="s">
        <v>337</v>
      </c>
      <c r="C158" s="2" t="s">
        <v>310</v>
      </c>
      <c r="D158" s="73">
        <v>6</v>
      </c>
      <c r="E158" s="55">
        <v>450000</v>
      </c>
      <c r="F158" s="20">
        <f t="shared" si="6"/>
        <v>2700000</v>
      </c>
      <c r="G158" s="105"/>
      <c r="H158" s="105"/>
      <c r="I158" s="105"/>
      <c r="J158" s="105"/>
      <c r="K158" s="105"/>
      <c r="L158" s="106"/>
    </row>
    <row r="159" spans="1:12" x14ac:dyDescent="0.2">
      <c r="A159" s="2"/>
      <c r="B159" s="1" t="s">
        <v>338</v>
      </c>
      <c r="C159" s="2" t="s">
        <v>310</v>
      </c>
      <c r="D159" s="73">
        <v>4</v>
      </c>
      <c r="E159" s="55">
        <v>3500</v>
      </c>
      <c r="F159" s="20">
        <f t="shared" si="6"/>
        <v>14000</v>
      </c>
      <c r="G159" s="105"/>
      <c r="H159" s="105"/>
      <c r="I159" s="105"/>
      <c r="J159" s="105"/>
      <c r="K159" s="105"/>
      <c r="L159" s="106"/>
    </row>
    <row r="160" spans="1:12" x14ac:dyDescent="0.2">
      <c r="A160" s="2"/>
      <c r="B160" s="1"/>
      <c r="C160" s="2"/>
      <c r="D160" s="73"/>
      <c r="E160" s="55"/>
      <c r="F160" s="20"/>
      <c r="G160" s="105"/>
      <c r="H160" s="105"/>
      <c r="I160" s="105"/>
      <c r="J160" s="105"/>
      <c r="K160" s="105"/>
      <c r="L160" s="106"/>
    </row>
    <row r="161" spans="1:12" x14ac:dyDescent="0.2">
      <c r="A161" s="2"/>
      <c r="B161" s="1" t="s">
        <v>339</v>
      </c>
      <c r="C161" s="2"/>
      <c r="D161" s="73"/>
      <c r="E161" s="55"/>
      <c r="F161" s="20"/>
      <c r="G161" s="105"/>
      <c r="H161" s="105"/>
      <c r="I161" s="105"/>
      <c r="J161" s="105"/>
      <c r="K161" s="105"/>
      <c r="L161" s="106"/>
    </row>
    <row r="162" spans="1:12" x14ac:dyDescent="0.2">
      <c r="A162" s="2"/>
      <c r="B162" s="1" t="s">
        <v>340</v>
      </c>
      <c r="C162" s="2" t="s">
        <v>301</v>
      </c>
      <c r="D162" s="73">
        <v>54.2</v>
      </c>
      <c r="E162" s="55">
        <f>+'[1]EDIFICIO DE OPERACIONES'!$I$939</f>
        <v>243713</v>
      </c>
      <c r="F162" s="20">
        <f t="shared" si="6"/>
        <v>13209244.600000001</v>
      </c>
      <c r="G162" s="105"/>
      <c r="H162" s="105"/>
      <c r="I162" s="105"/>
      <c r="J162" s="105"/>
      <c r="K162" s="105"/>
      <c r="L162" s="106"/>
    </row>
    <row r="163" spans="1:12" x14ac:dyDescent="0.2">
      <c r="A163" s="2"/>
      <c r="B163" s="1" t="s">
        <v>341</v>
      </c>
      <c r="C163" s="2" t="s">
        <v>310</v>
      </c>
      <c r="D163" s="73">
        <v>1</v>
      </c>
      <c r="E163" s="55">
        <v>1957</v>
      </c>
      <c r="F163" s="20">
        <f t="shared" si="6"/>
        <v>1957</v>
      </c>
      <c r="G163" s="105"/>
      <c r="H163" s="105"/>
      <c r="I163" s="105"/>
      <c r="J163" s="105"/>
      <c r="K163" s="105"/>
      <c r="L163" s="106"/>
    </row>
    <row r="164" spans="1:12" x14ac:dyDescent="0.2">
      <c r="A164" s="2"/>
      <c r="B164" s="1" t="s">
        <v>342</v>
      </c>
      <c r="C164" s="2" t="s">
        <v>310</v>
      </c>
      <c r="D164" s="73">
        <v>2</v>
      </c>
      <c r="E164" s="55">
        <v>4635</v>
      </c>
      <c r="F164" s="20">
        <f t="shared" si="6"/>
        <v>9270</v>
      </c>
      <c r="G164" s="105"/>
      <c r="H164" s="105"/>
      <c r="I164" s="105"/>
      <c r="J164" s="105"/>
      <c r="K164" s="105"/>
      <c r="L164" s="106"/>
    </row>
    <row r="165" spans="1:12" x14ac:dyDescent="0.2">
      <c r="A165" s="2"/>
      <c r="B165" s="1" t="s">
        <v>343</v>
      </c>
      <c r="C165" s="2" t="s">
        <v>310</v>
      </c>
      <c r="D165" s="73">
        <v>11</v>
      </c>
      <c r="E165" s="55">
        <v>25235</v>
      </c>
      <c r="F165" s="20">
        <f t="shared" si="6"/>
        <v>277585</v>
      </c>
      <c r="G165" s="105"/>
      <c r="H165" s="105"/>
      <c r="I165" s="105"/>
      <c r="J165" s="105"/>
      <c r="K165" s="105"/>
      <c r="L165" s="106"/>
    </row>
    <row r="166" spans="1:12" x14ac:dyDescent="0.2">
      <c r="A166" s="2"/>
      <c r="B166" s="1" t="s">
        <v>344</v>
      </c>
      <c r="C166" s="2" t="s">
        <v>310</v>
      </c>
      <c r="D166" s="73">
        <v>11</v>
      </c>
      <c r="E166" s="55">
        <v>1442</v>
      </c>
      <c r="F166" s="20">
        <f t="shared" si="6"/>
        <v>15862</v>
      </c>
      <c r="G166" s="105"/>
      <c r="H166" s="105"/>
      <c r="I166" s="105"/>
      <c r="J166" s="105"/>
      <c r="K166" s="105"/>
      <c r="L166" s="106"/>
    </row>
    <row r="167" spans="1:12" x14ac:dyDescent="0.2">
      <c r="A167" s="2"/>
      <c r="B167" s="1"/>
      <c r="C167" s="2"/>
      <c r="D167" s="73"/>
      <c r="E167" s="55"/>
      <c r="F167" s="20"/>
      <c r="G167" s="105"/>
      <c r="H167" s="105"/>
      <c r="I167" s="105"/>
      <c r="J167" s="105"/>
      <c r="K167" s="105"/>
      <c r="L167" s="106"/>
    </row>
    <row r="168" spans="1:12" x14ac:dyDescent="0.2">
      <c r="A168" s="2"/>
      <c r="B168" s="1" t="s">
        <v>345</v>
      </c>
      <c r="C168" s="2"/>
      <c r="D168" s="73"/>
      <c r="E168" s="55"/>
      <c r="F168" s="20"/>
      <c r="G168" s="105"/>
      <c r="H168" s="105"/>
      <c r="I168" s="105"/>
      <c r="J168" s="105"/>
      <c r="K168" s="105"/>
      <c r="L168" s="106"/>
    </row>
    <row r="169" spans="1:12" x14ac:dyDescent="0.2">
      <c r="A169" s="2"/>
      <c r="B169" s="1" t="s">
        <v>346</v>
      </c>
      <c r="C169" s="2" t="s">
        <v>301</v>
      </c>
      <c r="D169" s="73">
        <v>344.4</v>
      </c>
      <c r="E169" s="55">
        <f>+E170</f>
        <v>12803</v>
      </c>
      <c r="F169" s="20">
        <f t="shared" si="6"/>
        <v>4409353.1999999993</v>
      </c>
      <c r="G169" s="105"/>
      <c r="H169" s="105"/>
      <c r="I169" s="105"/>
      <c r="J169" s="105"/>
      <c r="K169" s="105"/>
      <c r="L169" s="106"/>
    </row>
    <row r="170" spans="1:12" x14ac:dyDescent="0.2">
      <c r="A170" s="2"/>
      <c r="B170" s="1" t="s">
        <v>347</v>
      </c>
      <c r="C170" s="2" t="s">
        <v>301</v>
      </c>
      <c r="D170" s="73">
        <v>208</v>
      </c>
      <c r="E170" s="55">
        <f>+'[1]EDIFICIO DE OPERACIONES'!$I$1057</f>
        <v>12803</v>
      </c>
      <c r="F170" s="20">
        <f t="shared" si="6"/>
        <v>2663024</v>
      </c>
      <c r="G170" s="105"/>
      <c r="H170" s="105"/>
      <c r="I170" s="105"/>
      <c r="J170" s="105"/>
      <c r="K170" s="105"/>
      <c r="L170" s="106"/>
    </row>
    <row r="171" spans="1:12" x14ac:dyDescent="0.2">
      <c r="A171" s="2"/>
      <c r="B171" s="1" t="s">
        <v>348</v>
      </c>
      <c r="C171" s="2" t="s">
        <v>301</v>
      </c>
      <c r="D171" s="73">
        <v>344.4</v>
      </c>
      <c r="E171" s="55">
        <f>+'[1]EDIFICIO DE OPERACIONES'!$I$1116</f>
        <v>8236</v>
      </c>
      <c r="F171" s="20">
        <f t="shared" si="6"/>
        <v>2836478.4</v>
      </c>
      <c r="G171" s="105"/>
      <c r="H171" s="105"/>
      <c r="I171" s="105"/>
      <c r="J171" s="105"/>
      <c r="K171" s="105"/>
      <c r="L171" s="106"/>
    </row>
    <row r="172" spans="1:12" x14ac:dyDescent="0.2">
      <c r="A172" s="2"/>
      <c r="B172" s="1" t="s">
        <v>349</v>
      </c>
      <c r="C172" s="2" t="s">
        <v>301</v>
      </c>
      <c r="D172" s="73">
        <v>208</v>
      </c>
      <c r="E172" s="55">
        <f>+'[1]EDIFICIO DE OPERACIONES'!$I$1175</f>
        <v>9758</v>
      </c>
      <c r="F172" s="20">
        <f t="shared" si="6"/>
        <v>2029664</v>
      </c>
      <c r="G172" s="105"/>
      <c r="H172" s="105"/>
      <c r="I172" s="105"/>
      <c r="J172" s="105"/>
      <c r="K172" s="105"/>
      <c r="L172" s="106"/>
    </row>
    <row r="173" spans="1:12" x14ac:dyDescent="0.2">
      <c r="A173" s="2"/>
      <c r="B173" s="1" t="s">
        <v>317</v>
      </c>
      <c r="C173" s="2" t="s">
        <v>318</v>
      </c>
      <c r="D173" s="73">
        <v>250.7</v>
      </c>
      <c r="E173" s="55">
        <f>+'[1]EDIFICIO DE OPERACIONES'!$I$1234</f>
        <v>4311</v>
      </c>
      <c r="F173" s="20">
        <f t="shared" si="6"/>
        <v>1080767.7</v>
      </c>
      <c r="G173" s="105"/>
      <c r="H173" s="105"/>
      <c r="I173" s="105"/>
      <c r="J173" s="105"/>
      <c r="K173" s="105"/>
      <c r="L173" s="106"/>
    </row>
    <row r="174" spans="1:12" x14ac:dyDescent="0.2">
      <c r="A174" s="2"/>
      <c r="B174" s="1" t="s">
        <v>350</v>
      </c>
      <c r="C174" s="2" t="s">
        <v>310</v>
      </c>
      <c r="D174" s="73">
        <v>14</v>
      </c>
      <c r="E174" s="55">
        <v>1648</v>
      </c>
      <c r="F174" s="20">
        <f t="shared" si="6"/>
        <v>23072</v>
      </c>
      <c r="G174" s="105"/>
      <c r="H174" s="105"/>
      <c r="I174" s="105"/>
      <c r="J174" s="105"/>
      <c r="K174" s="105"/>
      <c r="L174" s="106"/>
    </row>
    <row r="175" spans="1:12" x14ac:dyDescent="0.2">
      <c r="A175" s="2"/>
      <c r="B175" s="1"/>
      <c r="C175" s="2"/>
      <c r="D175" s="73"/>
      <c r="E175" s="55"/>
      <c r="F175" s="20"/>
      <c r="G175" s="105"/>
      <c r="H175" s="105"/>
      <c r="I175" s="105"/>
      <c r="J175" s="105"/>
      <c r="K175" s="105"/>
      <c r="L175" s="106"/>
    </row>
    <row r="176" spans="1:12" x14ac:dyDescent="0.2">
      <c r="A176" s="2"/>
      <c r="B176" s="1" t="s">
        <v>351</v>
      </c>
      <c r="C176" s="2"/>
      <c r="D176" s="73"/>
      <c r="E176" s="55"/>
      <c r="F176" s="20"/>
      <c r="G176" s="105"/>
      <c r="H176" s="105"/>
      <c r="I176" s="105"/>
      <c r="J176" s="105"/>
      <c r="K176" s="105"/>
      <c r="L176" s="106"/>
    </row>
    <row r="177" spans="1:12" x14ac:dyDescent="0.2">
      <c r="A177" s="2"/>
      <c r="B177" s="1" t="s">
        <v>352</v>
      </c>
      <c r="C177" s="2" t="s">
        <v>318</v>
      </c>
      <c r="D177" s="73">
        <v>21.7</v>
      </c>
      <c r="E177" s="55">
        <f>+'[1]EDIFICIO DE OPERACIONES'!$I$1295</f>
        <v>30243</v>
      </c>
      <c r="F177" s="20">
        <f t="shared" ref="F177:F202" si="7">+D177*E177</f>
        <v>656273.1</v>
      </c>
      <c r="G177" s="105"/>
      <c r="H177" s="105"/>
      <c r="I177" s="105"/>
      <c r="J177" s="105"/>
      <c r="K177" s="105"/>
      <c r="L177" s="106"/>
    </row>
    <row r="178" spans="1:12" x14ac:dyDescent="0.2">
      <c r="A178" s="2"/>
      <c r="B178" s="1" t="s">
        <v>353</v>
      </c>
      <c r="C178" s="2" t="s">
        <v>301</v>
      </c>
      <c r="D178" s="73">
        <v>145.4</v>
      </c>
      <c r="E178" s="55">
        <f>+'[1]EDIFICIO DE OPERACIONES'!$I$1352</f>
        <v>55026</v>
      </c>
      <c r="F178" s="20">
        <f t="shared" si="7"/>
        <v>8000780.4000000004</v>
      </c>
      <c r="G178" s="105"/>
      <c r="H178" s="105"/>
      <c r="I178" s="105"/>
      <c r="J178" s="105"/>
      <c r="K178" s="105"/>
      <c r="L178" s="106"/>
    </row>
    <row r="179" spans="1:12" x14ac:dyDescent="0.2">
      <c r="A179" s="2"/>
      <c r="B179" s="1" t="s">
        <v>354</v>
      </c>
      <c r="C179" s="2" t="s">
        <v>310</v>
      </c>
      <c r="D179" s="73">
        <v>1</v>
      </c>
      <c r="E179" s="55">
        <v>721</v>
      </c>
      <c r="F179" s="20">
        <f t="shared" si="7"/>
        <v>721</v>
      </c>
      <c r="G179" s="105"/>
      <c r="H179" s="105"/>
      <c r="I179" s="105"/>
      <c r="J179" s="105"/>
      <c r="K179" s="105"/>
      <c r="L179" s="106"/>
    </row>
    <row r="180" spans="1:12" x14ac:dyDescent="0.2">
      <c r="A180" s="2"/>
      <c r="B180" s="1" t="s">
        <v>355</v>
      </c>
      <c r="C180" s="2" t="s">
        <v>301</v>
      </c>
      <c r="D180" s="73">
        <v>90.5</v>
      </c>
      <c r="E180" s="55">
        <v>34411</v>
      </c>
      <c r="F180" s="20">
        <f t="shared" si="7"/>
        <v>3114195.5</v>
      </c>
      <c r="G180" s="105"/>
      <c r="H180" s="105"/>
      <c r="I180" s="105"/>
      <c r="J180" s="105"/>
      <c r="K180" s="105"/>
      <c r="L180" s="106"/>
    </row>
    <row r="181" spans="1:12" x14ac:dyDescent="0.2">
      <c r="A181" s="2"/>
      <c r="B181" s="1" t="s">
        <v>356</v>
      </c>
      <c r="C181" s="2" t="s">
        <v>301</v>
      </c>
      <c r="D181" s="73">
        <v>82.7</v>
      </c>
      <c r="E181" s="55">
        <f>+'[1]EDIFICIO DE OPERACIONES'!$I$1411</f>
        <v>37580.400000000001</v>
      </c>
      <c r="F181" s="20">
        <f t="shared" si="7"/>
        <v>3107899.08</v>
      </c>
      <c r="G181" s="105"/>
      <c r="H181" s="105"/>
      <c r="I181" s="105"/>
      <c r="J181" s="105"/>
      <c r="K181" s="105"/>
      <c r="L181" s="106"/>
    </row>
    <row r="182" spans="1:12" x14ac:dyDescent="0.2">
      <c r="A182" s="2"/>
      <c r="B182" s="1" t="s">
        <v>357</v>
      </c>
      <c r="C182" s="2" t="s">
        <v>301</v>
      </c>
      <c r="D182" s="73">
        <v>35.299999999999997</v>
      </c>
      <c r="E182" s="55">
        <v>3811</v>
      </c>
      <c r="F182" s="20">
        <f t="shared" si="7"/>
        <v>134528.29999999999</v>
      </c>
      <c r="G182" s="105"/>
      <c r="H182" s="105"/>
      <c r="I182" s="105"/>
      <c r="J182" s="105"/>
      <c r="K182" s="105"/>
      <c r="L182" s="106"/>
    </row>
    <row r="183" spans="1:12" x14ac:dyDescent="0.2">
      <c r="A183" s="2"/>
      <c r="B183" s="1" t="s">
        <v>358</v>
      </c>
      <c r="C183" s="2" t="s">
        <v>359</v>
      </c>
      <c r="D183" s="73">
        <v>35.299999999999997</v>
      </c>
      <c r="E183" s="55">
        <v>2163</v>
      </c>
      <c r="F183" s="20">
        <f t="shared" si="7"/>
        <v>76353.899999999994</v>
      </c>
      <c r="G183" s="105"/>
      <c r="H183" s="105"/>
      <c r="I183" s="105"/>
      <c r="J183" s="105"/>
      <c r="K183" s="105"/>
      <c r="L183" s="106"/>
    </row>
    <row r="184" spans="1:12" x14ac:dyDescent="0.2">
      <c r="A184" s="2"/>
      <c r="B184" s="1" t="s">
        <v>360</v>
      </c>
      <c r="C184" s="2" t="s">
        <v>310</v>
      </c>
      <c r="D184" s="73">
        <v>2</v>
      </c>
      <c r="E184" s="55">
        <v>140904</v>
      </c>
      <c r="F184" s="20">
        <f t="shared" si="7"/>
        <v>281808</v>
      </c>
      <c r="G184" s="105"/>
      <c r="H184" s="105"/>
      <c r="I184" s="105"/>
      <c r="J184" s="105"/>
      <c r="K184" s="105"/>
      <c r="L184" s="106"/>
    </row>
    <row r="185" spans="1:12" x14ac:dyDescent="0.2">
      <c r="A185" s="2"/>
      <c r="B185" s="1" t="s">
        <v>361</v>
      </c>
      <c r="C185" s="2" t="s">
        <v>301</v>
      </c>
      <c r="D185" s="73">
        <v>16.5</v>
      </c>
      <c r="E185" s="55">
        <v>3708</v>
      </c>
      <c r="F185" s="20">
        <f t="shared" si="7"/>
        <v>61182</v>
      </c>
      <c r="G185" s="105"/>
      <c r="H185" s="105"/>
      <c r="I185" s="105"/>
      <c r="J185" s="105"/>
      <c r="K185" s="105"/>
      <c r="L185" s="106"/>
    </row>
    <row r="186" spans="1:12" x14ac:dyDescent="0.2">
      <c r="A186" s="2"/>
      <c r="B186" s="1" t="s">
        <v>362</v>
      </c>
      <c r="C186" s="2" t="s">
        <v>318</v>
      </c>
      <c r="D186" s="73">
        <v>16</v>
      </c>
      <c r="E186" s="55">
        <v>4481</v>
      </c>
      <c r="F186" s="20">
        <f t="shared" si="7"/>
        <v>71696</v>
      </c>
      <c r="G186" s="105"/>
      <c r="H186" s="105"/>
      <c r="I186" s="105"/>
      <c r="J186" s="105"/>
      <c r="K186" s="105"/>
      <c r="L186" s="106"/>
    </row>
    <row r="187" spans="1:12" x14ac:dyDescent="0.2">
      <c r="A187" s="2"/>
      <c r="B187" s="1" t="s">
        <v>363</v>
      </c>
      <c r="C187" s="2" t="s">
        <v>301</v>
      </c>
      <c r="D187" s="73">
        <v>46.5</v>
      </c>
      <c r="E187" s="55">
        <v>32999</v>
      </c>
      <c r="F187" s="20">
        <f t="shared" si="7"/>
        <v>1534453.5</v>
      </c>
      <c r="G187" s="105"/>
      <c r="H187" s="105"/>
      <c r="I187" s="105"/>
      <c r="J187" s="105"/>
      <c r="K187" s="105"/>
      <c r="L187" s="106"/>
    </row>
    <row r="188" spans="1:12" x14ac:dyDescent="0.2">
      <c r="A188" s="2"/>
      <c r="B188" s="1" t="s">
        <v>364</v>
      </c>
      <c r="C188" s="2" t="s">
        <v>301</v>
      </c>
      <c r="D188" s="73">
        <v>90</v>
      </c>
      <c r="E188" s="55">
        <v>3146</v>
      </c>
      <c r="F188" s="20">
        <f t="shared" si="7"/>
        <v>283140</v>
      </c>
      <c r="G188" s="105"/>
      <c r="H188" s="105"/>
      <c r="I188" s="105"/>
      <c r="J188" s="105"/>
      <c r="K188" s="105"/>
      <c r="L188" s="106"/>
    </row>
    <row r="189" spans="1:12" x14ac:dyDescent="0.2">
      <c r="A189" s="2"/>
      <c r="B189" s="1"/>
      <c r="C189" s="2"/>
      <c r="D189" s="73"/>
      <c r="E189" s="55"/>
      <c r="F189" s="20"/>
      <c r="G189" s="105"/>
      <c r="H189" s="105"/>
      <c r="I189" s="105"/>
      <c r="J189" s="105"/>
      <c r="K189" s="105"/>
      <c r="L189" s="106"/>
    </row>
    <row r="190" spans="1:12" x14ac:dyDescent="0.2">
      <c r="A190" s="2"/>
      <c r="B190" s="1" t="s">
        <v>365</v>
      </c>
      <c r="C190" s="2"/>
      <c r="D190" s="73"/>
      <c r="E190" s="55"/>
      <c r="F190" s="20"/>
      <c r="G190" s="105"/>
      <c r="H190" s="105"/>
      <c r="I190" s="105"/>
      <c r="J190" s="105"/>
      <c r="K190" s="105"/>
      <c r="L190" s="106"/>
    </row>
    <row r="191" spans="1:12" x14ac:dyDescent="0.2">
      <c r="A191" s="2"/>
      <c r="B191" s="1" t="s">
        <v>366</v>
      </c>
      <c r="C191" s="2" t="s">
        <v>301</v>
      </c>
      <c r="D191" s="73">
        <v>148</v>
      </c>
      <c r="E191" s="55">
        <f>+'[1]EDIFICIO DE OPERACIONES'!$I$1531</f>
        <v>99646.133333333331</v>
      </c>
      <c r="F191" s="20">
        <f t="shared" si="7"/>
        <v>14747627.733333332</v>
      </c>
      <c r="G191" s="105"/>
      <c r="H191" s="105"/>
      <c r="I191" s="105"/>
      <c r="J191" s="105"/>
      <c r="K191" s="105"/>
      <c r="L191" s="106"/>
    </row>
    <row r="192" spans="1:12" x14ac:dyDescent="0.2">
      <c r="A192" s="2"/>
      <c r="B192" s="1" t="s">
        <v>367</v>
      </c>
      <c r="C192" s="2" t="s">
        <v>318</v>
      </c>
      <c r="D192" s="73">
        <v>54</v>
      </c>
      <c r="E192" s="55">
        <v>6500</v>
      </c>
      <c r="F192" s="20">
        <f t="shared" si="7"/>
        <v>351000</v>
      </c>
      <c r="G192" s="105"/>
      <c r="H192" s="105"/>
      <c r="I192" s="105"/>
      <c r="J192" s="105"/>
      <c r="K192" s="105"/>
      <c r="L192" s="106"/>
    </row>
    <row r="193" spans="1:12" x14ac:dyDescent="0.2">
      <c r="A193" s="2"/>
      <c r="B193" s="1" t="s">
        <v>368</v>
      </c>
      <c r="C193" s="2" t="s">
        <v>301</v>
      </c>
      <c r="D193" s="73">
        <v>148</v>
      </c>
      <c r="E193" s="55">
        <v>1100</v>
      </c>
      <c r="F193" s="20">
        <f t="shared" si="7"/>
        <v>162800</v>
      </c>
      <c r="G193" s="105"/>
      <c r="H193" s="105"/>
      <c r="I193" s="105"/>
      <c r="J193" s="105"/>
      <c r="K193" s="105"/>
      <c r="L193" s="106"/>
    </row>
    <row r="194" spans="1:12" x14ac:dyDescent="0.2">
      <c r="A194" s="2"/>
      <c r="B194" s="1" t="s">
        <v>369</v>
      </c>
      <c r="C194" s="2" t="s">
        <v>359</v>
      </c>
      <c r="D194" s="73">
        <v>8.1999999999999993</v>
      </c>
      <c r="E194" s="55">
        <f>+'[1]EDIFICIO DE OPERACIONES'!$I$1592</f>
        <v>631967.74358974362</v>
      </c>
      <c r="F194" s="20">
        <f t="shared" si="7"/>
        <v>5182135.4974358976</v>
      </c>
      <c r="G194" s="105"/>
      <c r="H194" s="105"/>
      <c r="I194" s="105"/>
      <c r="J194" s="105"/>
      <c r="K194" s="105"/>
      <c r="L194" s="106"/>
    </row>
    <row r="195" spans="1:12" x14ac:dyDescent="0.2">
      <c r="A195" s="2"/>
      <c r="B195" s="1" t="s">
        <v>370</v>
      </c>
      <c r="C195" s="2" t="s">
        <v>301</v>
      </c>
      <c r="D195" s="73">
        <v>20</v>
      </c>
      <c r="E195" s="55">
        <v>9500</v>
      </c>
      <c r="F195" s="20">
        <f t="shared" si="7"/>
        <v>190000</v>
      </c>
      <c r="G195" s="105"/>
      <c r="H195" s="105"/>
      <c r="I195" s="105"/>
      <c r="J195" s="105"/>
      <c r="K195" s="105"/>
      <c r="L195" s="106"/>
    </row>
    <row r="196" spans="1:12" x14ac:dyDescent="0.2">
      <c r="A196" s="2"/>
      <c r="B196" s="1" t="s">
        <v>371</v>
      </c>
      <c r="C196" s="2" t="s">
        <v>359</v>
      </c>
      <c r="D196" s="73">
        <v>7.8</v>
      </c>
      <c r="E196" s="55">
        <f>+'[1]EDIFICIO DE OPERACIONES'!$I$1652</f>
        <v>618017.74358974362</v>
      </c>
      <c r="F196" s="20">
        <f t="shared" si="7"/>
        <v>4820538.4000000004</v>
      </c>
      <c r="G196" s="105"/>
      <c r="H196" s="105"/>
      <c r="I196" s="105"/>
      <c r="J196" s="105"/>
      <c r="K196" s="105"/>
      <c r="L196" s="106"/>
    </row>
    <row r="197" spans="1:12" x14ac:dyDescent="0.2">
      <c r="A197" s="2"/>
      <c r="B197" s="1" t="s">
        <v>372</v>
      </c>
      <c r="C197" s="2" t="s">
        <v>310</v>
      </c>
      <c r="D197" s="73">
        <v>13</v>
      </c>
      <c r="E197" s="55">
        <v>40527</v>
      </c>
      <c r="F197" s="20">
        <f t="shared" si="7"/>
        <v>526851</v>
      </c>
      <c r="G197" s="105"/>
      <c r="H197" s="105"/>
      <c r="I197" s="105"/>
      <c r="J197" s="105"/>
      <c r="K197" s="105"/>
      <c r="L197" s="106"/>
    </row>
    <row r="198" spans="1:12" x14ac:dyDescent="0.2">
      <c r="A198" s="2"/>
      <c r="B198" s="1" t="s">
        <v>373</v>
      </c>
      <c r="C198" s="2" t="s">
        <v>301</v>
      </c>
      <c r="D198" s="73">
        <v>23</v>
      </c>
      <c r="E198" s="55">
        <f>+'[1]EDIFICIO DE OPERACIONES'!$I$1713</f>
        <v>92677.333333333328</v>
      </c>
      <c r="F198" s="20">
        <f t="shared" si="7"/>
        <v>2131578.6666666665</v>
      </c>
      <c r="G198" s="105"/>
      <c r="H198" s="105"/>
      <c r="I198" s="105"/>
      <c r="J198" s="105"/>
      <c r="K198" s="105"/>
      <c r="L198" s="106"/>
    </row>
    <row r="199" spans="1:12" x14ac:dyDescent="0.2">
      <c r="A199" s="2"/>
      <c r="B199" s="1"/>
      <c r="C199" s="2"/>
      <c r="D199" s="73"/>
      <c r="E199" s="55"/>
      <c r="F199" s="20"/>
      <c r="G199" s="105"/>
      <c r="H199" s="105"/>
      <c r="I199" s="105"/>
      <c r="J199" s="105"/>
      <c r="K199" s="105"/>
      <c r="L199" s="106"/>
    </row>
    <row r="200" spans="1:12" x14ac:dyDescent="0.2">
      <c r="A200" s="2"/>
      <c r="B200" s="1" t="s">
        <v>374</v>
      </c>
      <c r="C200" s="2"/>
      <c r="D200" s="73"/>
      <c r="E200" s="55"/>
      <c r="F200" s="20"/>
      <c r="G200" s="105"/>
      <c r="H200" s="105"/>
      <c r="I200" s="105"/>
      <c r="J200" s="105"/>
      <c r="K200" s="105"/>
      <c r="L200" s="106"/>
    </row>
    <row r="201" spans="1:12" x14ac:dyDescent="0.2">
      <c r="A201" s="2"/>
      <c r="B201" s="1" t="s">
        <v>375</v>
      </c>
      <c r="C201" s="2" t="s">
        <v>301</v>
      </c>
      <c r="D201" s="73">
        <v>208</v>
      </c>
      <c r="E201" s="55">
        <v>2114</v>
      </c>
      <c r="F201" s="20">
        <f t="shared" si="7"/>
        <v>439712</v>
      </c>
      <c r="G201" s="105"/>
      <c r="H201" s="105"/>
      <c r="I201" s="105"/>
      <c r="J201" s="105"/>
      <c r="K201" s="105"/>
      <c r="L201" s="106"/>
    </row>
    <row r="202" spans="1:12" ht="13.5" thickBot="1" x14ac:dyDescent="0.25">
      <c r="A202" s="2"/>
      <c r="B202" s="1" t="s">
        <v>376</v>
      </c>
      <c r="C202" s="2" t="s">
        <v>301</v>
      </c>
      <c r="D202" s="73">
        <v>54.2</v>
      </c>
      <c r="E202" s="55">
        <v>1442</v>
      </c>
      <c r="F202" s="20">
        <f t="shared" si="7"/>
        <v>78156.400000000009</v>
      </c>
      <c r="G202" s="105"/>
      <c r="H202" s="105"/>
      <c r="I202" s="105"/>
      <c r="J202" s="105"/>
      <c r="K202" s="105"/>
      <c r="L202" s="106"/>
    </row>
    <row r="203" spans="1:12" ht="13.5" thickBot="1" x14ac:dyDescent="0.25">
      <c r="A203" s="2"/>
      <c r="B203" s="1"/>
      <c r="C203" s="2"/>
      <c r="D203" s="73"/>
      <c r="E203" s="36" t="s">
        <v>45</v>
      </c>
      <c r="F203" s="84">
        <f>+SUM(F111:F202)</f>
        <v>122137515.91843593</v>
      </c>
      <c r="G203" s="105"/>
      <c r="H203" s="105"/>
      <c r="I203" s="105"/>
      <c r="J203" s="105"/>
      <c r="K203" s="105"/>
      <c r="L203" s="106"/>
    </row>
    <row r="204" spans="1:12" x14ac:dyDescent="0.2">
      <c r="A204" s="87">
        <v>1.7</v>
      </c>
      <c r="B204" s="8" t="s">
        <v>162</v>
      </c>
      <c r="C204" s="2"/>
      <c r="D204" s="73"/>
      <c r="E204" s="3"/>
      <c r="F204" s="20"/>
      <c r="G204" s="49"/>
      <c r="H204" s="49"/>
      <c r="I204" s="49"/>
      <c r="J204" s="49"/>
      <c r="K204" s="49"/>
      <c r="L204" s="106"/>
    </row>
    <row r="205" spans="1:12" x14ac:dyDescent="0.2">
      <c r="A205" s="87" t="s">
        <v>86</v>
      </c>
      <c r="B205" s="8" t="s">
        <v>62</v>
      </c>
      <c r="C205" s="2"/>
      <c r="D205" s="73"/>
      <c r="E205" s="3"/>
      <c r="F205" s="20"/>
      <c r="G205" s="49"/>
      <c r="H205" s="49"/>
      <c r="I205" s="49"/>
      <c r="J205" s="49"/>
      <c r="K205" s="49"/>
      <c r="L205" s="106"/>
    </row>
    <row r="206" spans="1:12" x14ac:dyDescent="0.2">
      <c r="A206" s="2">
        <v>1</v>
      </c>
      <c r="B206" s="1" t="str">
        <f>+B79</f>
        <v xml:space="preserve">Localizacion y replanteo </v>
      </c>
      <c r="C206" s="2" t="s">
        <v>60</v>
      </c>
      <c r="D206" s="73">
        <v>12</v>
      </c>
      <c r="E206" s="3">
        <f>+E79</f>
        <v>5740</v>
      </c>
      <c r="F206" s="20">
        <f t="shared" ref="F206:F223" si="8">+E206*D206</f>
        <v>68880</v>
      </c>
      <c r="G206" s="49"/>
      <c r="H206" s="49"/>
      <c r="I206" s="49"/>
      <c r="J206" s="49"/>
      <c r="K206" s="49"/>
      <c r="L206" s="106"/>
    </row>
    <row r="207" spans="1:12" ht="15" x14ac:dyDescent="0.2">
      <c r="A207" s="2">
        <v>2</v>
      </c>
      <c r="B207" s="1" t="str">
        <f>+B85</f>
        <v>Excavacion a maquina con retiro de sobrantes</v>
      </c>
      <c r="C207" s="2" t="s">
        <v>61</v>
      </c>
      <c r="D207" s="73">
        <f>59*1.1</f>
        <v>64.900000000000006</v>
      </c>
      <c r="E207" s="3">
        <f>+E85</f>
        <v>18419</v>
      </c>
      <c r="F207" s="20">
        <f t="shared" si="8"/>
        <v>1195393.1000000001</v>
      </c>
      <c r="G207" s="49"/>
      <c r="H207" s="49"/>
      <c r="I207" s="49"/>
      <c r="J207" s="49"/>
      <c r="K207" s="49"/>
      <c r="L207" s="106"/>
    </row>
    <row r="208" spans="1:12" ht="13.5" customHeight="1" x14ac:dyDescent="0.2">
      <c r="A208" s="2">
        <f>+A207+1</f>
        <v>3</v>
      </c>
      <c r="B208" s="1" t="s">
        <v>232</v>
      </c>
      <c r="C208" s="2" t="s">
        <v>61</v>
      </c>
      <c r="D208" s="62">
        <v>6.3</v>
      </c>
      <c r="E208" s="3">
        <f>+E86</f>
        <v>725507</v>
      </c>
      <c r="F208" s="20">
        <f t="shared" si="8"/>
        <v>4570694.0999999996</v>
      </c>
      <c r="G208" s="49"/>
      <c r="H208" s="49"/>
      <c r="I208" s="49"/>
      <c r="J208" s="49"/>
      <c r="K208" s="49"/>
      <c r="L208" s="106"/>
    </row>
    <row r="209" spans="1:12" x14ac:dyDescent="0.2">
      <c r="A209" s="2">
        <f>+A208+1</f>
        <v>4</v>
      </c>
      <c r="B209" s="1" t="str">
        <f>+B87</f>
        <v>Refuerzo # 3-4 f´y = 420 Mpa</v>
      </c>
      <c r="C209" s="2" t="s">
        <v>48</v>
      </c>
      <c r="D209" s="73">
        <v>1267</v>
      </c>
      <c r="E209" s="3">
        <v>3453</v>
      </c>
      <c r="F209" s="20">
        <f t="shared" si="8"/>
        <v>4374951</v>
      </c>
      <c r="G209" s="49"/>
      <c r="H209" s="49"/>
      <c r="I209" s="49"/>
      <c r="J209" s="49"/>
      <c r="K209" s="49"/>
      <c r="L209" s="106"/>
    </row>
    <row r="210" spans="1:12" x14ac:dyDescent="0.2">
      <c r="A210" s="2">
        <f>+A209+1</f>
        <v>5</v>
      </c>
      <c r="B210" s="1" t="s">
        <v>472</v>
      </c>
      <c r="C210" s="2" t="s">
        <v>19</v>
      </c>
      <c r="D210" s="73">
        <v>1</v>
      </c>
      <c r="E210" s="3">
        <v>41235</v>
      </c>
      <c r="F210" s="20">
        <f t="shared" si="8"/>
        <v>41235</v>
      </c>
      <c r="G210" s="49"/>
      <c r="H210" s="49"/>
      <c r="I210" s="49"/>
      <c r="J210" s="49"/>
      <c r="K210" s="49"/>
      <c r="L210" s="106"/>
    </row>
    <row r="211" spans="1:12" x14ac:dyDescent="0.2">
      <c r="A211" s="2">
        <v>6</v>
      </c>
      <c r="B211" s="1" t="s">
        <v>473</v>
      </c>
      <c r="C211" s="2" t="s">
        <v>19</v>
      </c>
      <c r="D211" s="73">
        <v>1</v>
      </c>
      <c r="E211" s="3">
        <v>60811</v>
      </c>
      <c r="F211" s="20">
        <f t="shared" si="8"/>
        <v>60811</v>
      </c>
      <c r="G211" s="49"/>
      <c r="H211" s="49"/>
      <c r="I211" s="49"/>
      <c r="J211" s="49"/>
      <c r="K211" s="49"/>
      <c r="L211" s="106"/>
    </row>
    <row r="212" spans="1:12" x14ac:dyDescent="0.2">
      <c r="A212" s="2">
        <v>7</v>
      </c>
      <c r="B212" s="1" t="s">
        <v>474</v>
      </c>
      <c r="C212" s="2" t="s">
        <v>19</v>
      </c>
      <c r="D212" s="73">
        <v>1</v>
      </c>
      <c r="E212" s="3">
        <v>35000</v>
      </c>
      <c r="F212" s="20">
        <f t="shared" si="8"/>
        <v>35000</v>
      </c>
      <c r="G212" s="49"/>
      <c r="H212" s="49"/>
      <c r="I212" s="49"/>
      <c r="J212" s="49"/>
      <c r="K212" s="49"/>
      <c r="L212" s="106"/>
    </row>
    <row r="213" spans="1:12" x14ac:dyDescent="0.2">
      <c r="A213" s="2">
        <v>8</v>
      </c>
      <c r="B213" s="1" t="s">
        <v>475</v>
      </c>
      <c r="C213" s="2" t="s">
        <v>19</v>
      </c>
      <c r="D213" s="73">
        <v>1</v>
      </c>
      <c r="E213" s="3">
        <v>85000</v>
      </c>
      <c r="F213" s="20">
        <f t="shared" si="8"/>
        <v>85000</v>
      </c>
      <c r="G213" s="49"/>
      <c r="H213" s="49"/>
      <c r="I213" s="49"/>
      <c r="J213" s="49"/>
      <c r="K213" s="49"/>
      <c r="L213" s="106"/>
    </row>
    <row r="214" spans="1:12" x14ac:dyDescent="0.2">
      <c r="A214" s="2">
        <v>9</v>
      </c>
      <c r="B214" s="1" t="s">
        <v>476</v>
      </c>
      <c r="C214" s="2" t="s">
        <v>19</v>
      </c>
      <c r="D214" s="73">
        <v>3</v>
      </c>
      <c r="E214" s="3">
        <v>25000</v>
      </c>
      <c r="F214" s="20">
        <f t="shared" si="8"/>
        <v>75000</v>
      </c>
      <c r="G214" s="49"/>
      <c r="H214" s="49"/>
      <c r="I214" s="49"/>
      <c r="J214" s="49"/>
      <c r="K214" s="49"/>
      <c r="L214" s="106"/>
    </row>
    <row r="215" spans="1:12" x14ac:dyDescent="0.2">
      <c r="A215" s="2">
        <v>10</v>
      </c>
      <c r="B215" s="1" t="s">
        <v>477</v>
      </c>
      <c r="C215" s="2" t="s">
        <v>19</v>
      </c>
      <c r="D215" s="73">
        <v>2</v>
      </c>
      <c r="E215" s="3">
        <v>54000</v>
      </c>
      <c r="F215" s="20">
        <f t="shared" si="8"/>
        <v>108000</v>
      </c>
      <c r="G215" s="49"/>
      <c r="H215" s="49"/>
      <c r="I215" s="49"/>
      <c r="J215" s="49"/>
      <c r="K215" s="49"/>
      <c r="L215" s="106"/>
    </row>
    <row r="216" spans="1:12" x14ac:dyDescent="0.2">
      <c r="A216" s="2">
        <v>11</v>
      </c>
      <c r="B216" s="1" t="s">
        <v>478</v>
      </c>
      <c r="C216" s="2" t="s">
        <v>19</v>
      </c>
      <c r="D216" s="73">
        <v>2</v>
      </c>
      <c r="E216" s="3">
        <v>45000</v>
      </c>
      <c r="F216" s="20">
        <f t="shared" si="8"/>
        <v>90000</v>
      </c>
      <c r="G216" s="49"/>
      <c r="H216" s="49"/>
      <c r="I216" s="49"/>
      <c r="J216" s="49"/>
      <c r="K216" s="49"/>
      <c r="L216" s="106"/>
    </row>
    <row r="217" spans="1:12" x14ac:dyDescent="0.2">
      <c r="A217" s="2">
        <v>12</v>
      </c>
      <c r="B217" s="1" t="s">
        <v>479</v>
      </c>
      <c r="C217" s="2" t="s">
        <v>19</v>
      </c>
      <c r="D217" s="73">
        <v>1</v>
      </c>
      <c r="E217" s="3">
        <v>1500000</v>
      </c>
      <c r="F217" s="20">
        <f t="shared" si="8"/>
        <v>1500000</v>
      </c>
      <c r="G217" s="49"/>
      <c r="H217" s="49"/>
      <c r="I217" s="49"/>
      <c r="J217" s="49"/>
      <c r="K217" s="49"/>
      <c r="L217" s="106"/>
    </row>
    <row r="218" spans="1:12" x14ac:dyDescent="0.2">
      <c r="A218" s="2">
        <v>13</v>
      </c>
      <c r="B218" s="1" t="s">
        <v>483</v>
      </c>
      <c r="C218" s="2" t="s">
        <v>19</v>
      </c>
      <c r="D218" s="73">
        <v>3</v>
      </c>
      <c r="E218" s="3">
        <v>7538</v>
      </c>
      <c r="F218" s="20">
        <f t="shared" si="8"/>
        <v>22614</v>
      </c>
      <c r="G218" s="49"/>
      <c r="H218" s="49"/>
      <c r="I218" s="49"/>
      <c r="J218" s="49"/>
      <c r="K218" s="49"/>
      <c r="L218" s="106"/>
    </row>
    <row r="219" spans="1:12" x14ac:dyDescent="0.2">
      <c r="A219" s="2">
        <v>14</v>
      </c>
      <c r="B219" s="1" t="s">
        <v>481</v>
      </c>
      <c r="C219" s="2" t="s">
        <v>19</v>
      </c>
      <c r="D219" s="73">
        <v>2</v>
      </c>
      <c r="E219" s="3">
        <v>8500</v>
      </c>
      <c r="F219" s="20">
        <f t="shared" si="8"/>
        <v>17000</v>
      </c>
      <c r="G219" s="49"/>
      <c r="H219" s="49"/>
      <c r="I219" s="49"/>
      <c r="J219" s="49"/>
      <c r="K219" s="49"/>
      <c r="L219" s="106"/>
    </row>
    <row r="220" spans="1:12" x14ac:dyDescent="0.2">
      <c r="A220" s="2">
        <v>15</v>
      </c>
      <c r="B220" s="1" t="s">
        <v>228</v>
      </c>
      <c r="C220" s="2" t="s">
        <v>19</v>
      </c>
      <c r="D220" s="73">
        <v>2</v>
      </c>
      <c r="E220" s="3">
        <v>300000</v>
      </c>
      <c r="F220" s="20">
        <f t="shared" si="8"/>
        <v>600000</v>
      </c>
      <c r="G220" s="49"/>
      <c r="H220" s="49"/>
      <c r="I220" s="49"/>
      <c r="J220" s="49"/>
      <c r="K220" s="49"/>
      <c r="L220" s="106"/>
    </row>
    <row r="221" spans="1:12" x14ac:dyDescent="0.2">
      <c r="A221" s="2">
        <v>16</v>
      </c>
      <c r="B221" s="1" t="s">
        <v>229</v>
      </c>
      <c r="C221" s="2" t="s">
        <v>19</v>
      </c>
      <c r="D221" s="73">
        <v>1</v>
      </c>
      <c r="E221" s="3">
        <v>380000</v>
      </c>
      <c r="F221" s="20">
        <f t="shared" si="8"/>
        <v>380000</v>
      </c>
      <c r="G221" s="49"/>
      <c r="H221" s="49"/>
      <c r="I221" s="49"/>
      <c r="J221" s="49"/>
      <c r="K221" s="49"/>
      <c r="L221" s="106"/>
    </row>
    <row r="222" spans="1:12" x14ac:dyDescent="0.2">
      <c r="A222" s="2">
        <v>17</v>
      </c>
      <c r="B222" s="1" t="s">
        <v>480</v>
      </c>
      <c r="C222" s="2" t="s">
        <v>19</v>
      </c>
      <c r="D222" s="73">
        <v>2</v>
      </c>
      <c r="E222" s="3">
        <v>16000</v>
      </c>
      <c r="F222" s="20">
        <f t="shared" si="8"/>
        <v>32000</v>
      </c>
      <c r="G222" s="49"/>
      <c r="H222" s="49"/>
      <c r="I222" s="49"/>
      <c r="J222" s="49"/>
      <c r="K222" s="49"/>
      <c r="L222" s="106"/>
    </row>
    <row r="223" spans="1:12" ht="13.5" thickBot="1" x14ac:dyDescent="0.25">
      <c r="A223" s="2">
        <v>18</v>
      </c>
      <c r="B223" s="1" t="s">
        <v>231</v>
      </c>
      <c r="C223" s="2" t="s">
        <v>19</v>
      </c>
      <c r="D223" s="73">
        <v>2</v>
      </c>
      <c r="E223" s="55">
        <v>3500000</v>
      </c>
      <c r="F223" s="20">
        <f t="shared" si="8"/>
        <v>7000000</v>
      </c>
      <c r="G223" s="49"/>
      <c r="H223" s="49"/>
      <c r="I223" s="49"/>
      <c r="J223" s="49"/>
      <c r="K223" s="49"/>
      <c r="L223" s="106"/>
    </row>
    <row r="224" spans="1:12" ht="13.5" thickBot="1" x14ac:dyDescent="0.25">
      <c r="A224" s="2"/>
      <c r="B224" s="8"/>
      <c r="C224" s="2"/>
      <c r="D224" s="74"/>
      <c r="E224" s="56" t="s">
        <v>45</v>
      </c>
      <c r="F224" s="84">
        <f>SUM(F206:F223)</f>
        <v>20256578.199999999</v>
      </c>
      <c r="G224" s="49"/>
      <c r="H224" s="49"/>
      <c r="I224" s="49"/>
      <c r="J224" s="49"/>
      <c r="K224" s="49"/>
      <c r="L224" s="106"/>
    </row>
    <row r="225" spans="1:12" x14ac:dyDescent="0.2">
      <c r="A225" s="87" t="s">
        <v>87</v>
      </c>
      <c r="B225" s="8" t="s">
        <v>63</v>
      </c>
      <c r="C225" s="2"/>
      <c r="D225" s="73"/>
      <c r="E225" s="54"/>
      <c r="F225" s="30"/>
      <c r="G225" s="49"/>
      <c r="H225" s="49"/>
      <c r="I225" s="49"/>
      <c r="J225" s="49"/>
      <c r="K225" s="49"/>
      <c r="L225" s="106"/>
    </row>
    <row r="226" spans="1:12" x14ac:dyDescent="0.2">
      <c r="A226" s="2">
        <v>1</v>
      </c>
      <c r="B226" s="1" t="str">
        <f>+B206</f>
        <v xml:space="preserve">Localizacion y replanteo </v>
      </c>
      <c r="C226" s="2" t="s">
        <v>60</v>
      </c>
      <c r="D226" s="73">
        <v>7.3</v>
      </c>
      <c r="E226" s="3">
        <f>+E206</f>
        <v>5740</v>
      </c>
      <c r="F226" s="20">
        <f t="shared" ref="F226:F231" si="9">+E226*D226</f>
        <v>41902</v>
      </c>
      <c r="G226" s="49"/>
      <c r="H226" s="49"/>
      <c r="I226" s="49"/>
      <c r="J226" s="49"/>
      <c r="K226" s="49"/>
      <c r="L226" s="106"/>
    </row>
    <row r="227" spans="1:12" ht="13.5" customHeight="1" x14ac:dyDescent="0.2">
      <c r="A227" s="2">
        <v>2</v>
      </c>
      <c r="B227" s="35" t="s">
        <v>206</v>
      </c>
      <c r="C227" s="2" t="s">
        <v>61</v>
      </c>
      <c r="D227" s="73">
        <v>12</v>
      </c>
      <c r="E227" s="3">
        <v>25229</v>
      </c>
      <c r="F227" s="20">
        <f t="shared" si="9"/>
        <v>302748</v>
      </c>
      <c r="G227" s="49"/>
      <c r="H227" s="49"/>
      <c r="I227" s="49"/>
      <c r="J227" s="49"/>
      <c r="K227" s="49"/>
      <c r="L227" s="106"/>
    </row>
    <row r="228" spans="1:12" ht="12" customHeight="1" x14ac:dyDescent="0.2">
      <c r="A228" s="2">
        <v>3</v>
      </c>
      <c r="B228" s="1" t="str">
        <f>+B208</f>
        <v>Suministro e instalacion de concreto  f´c = 4000 PSI</v>
      </c>
      <c r="C228" s="2" t="s">
        <v>61</v>
      </c>
      <c r="D228" s="73">
        <v>36</v>
      </c>
      <c r="E228" s="3">
        <v>725507</v>
      </c>
      <c r="F228" s="20">
        <f t="shared" si="9"/>
        <v>26118252</v>
      </c>
      <c r="G228" s="49"/>
      <c r="H228" s="49"/>
      <c r="I228" s="49"/>
      <c r="J228" s="49"/>
      <c r="K228" s="49"/>
      <c r="L228" s="106"/>
    </row>
    <row r="229" spans="1:12" x14ac:dyDescent="0.2">
      <c r="A229" s="2">
        <v>4</v>
      </c>
      <c r="B229" s="1" t="s">
        <v>233</v>
      </c>
      <c r="C229" s="2" t="s">
        <v>48</v>
      </c>
      <c r="D229" s="73">
        <v>3261</v>
      </c>
      <c r="E229" s="3">
        <v>3453</v>
      </c>
      <c r="F229" s="20">
        <f t="shared" si="9"/>
        <v>11260233</v>
      </c>
      <c r="G229" s="49"/>
      <c r="H229" s="49"/>
      <c r="I229" s="49"/>
      <c r="J229" s="49"/>
      <c r="K229" s="49"/>
      <c r="L229" s="106"/>
    </row>
    <row r="230" spans="1:12" x14ac:dyDescent="0.2">
      <c r="A230" s="2">
        <v>5</v>
      </c>
      <c r="B230" s="1" t="s">
        <v>234</v>
      </c>
      <c r="C230" s="2" t="s">
        <v>48</v>
      </c>
      <c r="D230" s="73">
        <v>2053</v>
      </c>
      <c r="E230" s="3">
        <v>3453</v>
      </c>
      <c r="F230" s="20">
        <f t="shared" si="9"/>
        <v>7089009</v>
      </c>
      <c r="G230" s="49"/>
      <c r="H230" s="49"/>
      <c r="I230" s="49"/>
      <c r="J230" s="49"/>
      <c r="K230" s="49"/>
      <c r="L230" s="106"/>
    </row>
    <row r="231" spans="1:12" ht="13.5" thickBot="1" x14ac:dyDescent="0.25">
      <c r="A231" s="2">
        <v>6</v>
      </c>
      <c r="B231" s="1" t="s">
        <v>235</v>
      </c>
      <c r="C231" s="2" t="s">
        <v>48</v>
      </c>
      <c r="D231" s="73">
        <v>329</v>
      </c>
      <c r="E231" s="55">
        <v>3453</v>
      </c>
      <c r="F231" s="27">
        <f t="shared" si="9"/>
        <v>1136037</v>
      </c>
      <c r="G231" s="49"/>
      <c r="H231" s="49"/>
      <c r="I231" s="49"/>
      <c r="J231" s="49"/>
      <c r="K231" s="49"/>
      <c r="L231" s="106"/>
    </row>
    <row r="232" spans="1:12" ht="13.5" thickBot="1" x14ac:dyDescent="0.25">
      <c r="A232" s="2"/>
      <c r="B232" s="8"/>
      <c r="C232" s="2"/>
      <c r="D232" s="74"/>
      <c r="E232" s="56" t="s">
        <v>45</v>
      </c>
      <c r="F232" s="84">
        <f>SUM(F226:F231)</f>
        <v>45948181</v>
      </c>
      <c r="G232" s="49"/>
      <c r="H232" s="49"/>
      <c r="I232" s="49"/>
      <c r="J232" s="49"/>
      <c r="K232" s="49"/>
      <c r="L232" s="106"/>
    </row>
    <row r="233" spans="1:12" x14ac:dyDescent="0.2">
      <c r="A233" s="87" t="s">
        <v>88</v>
      </c>
      <c r="B233" s="8" t="s">
        <v>69</v>
      </c>
      <c r="C233" s="2"/>
      <c r="D233" s="73"/>
      <c r="E233" s="54"/>
      <c r="F233" s="30"/>
      <c r="G233" s="49"/>
      <c r="H233" s="164"/>
      <c r="I233" s="49"/>
      <c r="J233" s="49"/>
      <c r="K233" s="49"/>
      <c r="L233" s="106"/>
    </row>
    <row r="234" spans="1:12" x14ac:dyDescent="0.2">
      <c r="A234" s="2">
        <v>1</v>
      </c>
      <c r="B234" s="1" t="s">
        <v>447</v>
      </c>
      <c r="C234" s="2" t="s">
        <v>44</v>
      </c>
      <c r="D234" s="73">
        <v>184.1</v>
      </c>
      <c r="E234" s="3">
        <v>19576</v>
      </c>
      <c r="F234" s="20">
        <f>+E234*D234</f>
        <v>3603941.6</v>
      </c>
      <c r="G234" s="49"/>
      <c r="H234" s="49"/>
      <c r="I234" s="49"/>
      <c r="J234" s="49"/>
      <c r="K234" s="49"/>
      <c r="L234" s="106"/>
    </row>
    <row r="235" spans="1:12" x14ac:dyDescent="0.2">
      <c r="A235" s="2">
        <v>2</v>
      </c>
      <c r="B235" s="1" t="s">
        <v>448</v>
      </c>
      <c r="C235" s="2" t="s">
        <v>44</v>
      </c>
      <c r="D235" s="73">
        <v>758.93</v>
      </c>
      <c r="E235" s="3">
        <v>23325</v>
      </c>
      <c r="F235" s="20">
        <f>+E235*D235</f>
        <v>17702042.25</v>
      </c>
      <c r="G235" s="49"/>
      <c r="H235" s="49"/>
      <c r="I235" s="49"/>
      <c r="J235" s="49"/>
      <c r="K235" s="49"/>
      <c r="L235" s="106"/>
    </row>
    <row r="236" spans="1:12" x14ac:dyDescent="0.2">
      <c r="A236" s="2">
        <v>3</v>
      </c>
      <c r="B236" s="1" t="s">
        <v>449</v>
      </c>
      <c r="C236" s="2" t="s">
        <v>44</v>
      </c>
      <c r="D236" s="73">
        <v>100</v>
      </c>
      <c r="E236" s="3">
        <v>10897</v>
      </c>
      <c r="F236" s="20">
        <f>+E236*D236</f>
        <v>1089700</v>
      </c>
      <c r="G236" s="49"/>
      <c r="H236" s="49"/>
      <c r="I236" s="49"/>
      <c r="J236" s="49"/>
      <c r="K236" s="49"/>
      <c r="L236" s="106"/>
    </row>
    <row r="237" spans="1:12" ht="26.25" thickBot="1" x14ac:dyDescent="0.25">
      <c r="A237" s="2">
        <v>4</v>
      </c>
      <c r="B237" s="23" t="s">
        <v>178</v>
      </c>
      <c r="C237" s="2" t="s">
        <v>44</v>
      </c>
      <c r="D237" s="73">
        <v>52.58</v>
      </c>
      <c r="E237" s="55">
        <v>21130</v>
      </c>
      <c r="F237" s="27">
        <f>+E237*D237</f>
        <v>1111015.3999999999</v>
      </c>
      <c r="G237" s="49"/>
      <c r="H237" s="49"/>
      <c r="I237" s="49"/>
      <c r="J237" s="49"/>
      <c r="K237" s="49"/>
      <c r="L237" s="106"/>
    </row>
    <row r="238" spans="1:12" ht="13.5" thickBot="1" x14ac:dyDescent="0.25">
      <c r="A238" s="2"/>
      <c r="B238" s="1"/>
      <c r="C238" s="2"/>
      <c r="D238" s="74"/>
      <c r="E238" s="56" t="s">
        <v>45</v>
      </c>
      <c r="F238" s="84">
        <f>SUM(F234:F237)</f>
        <v>23506699.25</v>
      </c>
      <c r="G238" s="105"/>
      <c r="H238" s="105"/>
      <c r="I238" s="105"/>
      <c r="J238" s="105"/>
      <c r="K238" s="105"/>
      <c r="L238" s="106"/>
    </row>
    <row r="239" spans="1:12" x14ac:dyDescent="0.2">
      <c r="A239" s="87">
        <v>1.8</v>
      </c>
      <c r="B239" s="8" t="s">
        <v>163</v>
      </c>
      <c r="C239" s="2"/>
      <c r="D239" s="73"/>
      <c r="E239" s="54"/>
      <c r="F239" s="30"/>
      <c r="G239" s="49"/>
      <c r="H239" s="105"/>
      <c r="I239" s="105"/>
      <c r="J239" s="105"/>
      <c r="K239" s="105"/>
      <c r="L239" s="106"/>
    </row>
    <row r="240" spans="1:12" x14ac:dyDescent="0.2">
      <c r="A240" s="2">
        <v>1</v>
      </c>
      <c r="B240" s="1" t="s">
        <v>58</v>
      </c>
      <c r="C240" s="2" t="s">
        <v>44</v>
      </c>
      <c r="D240" s="73">
        <v>48</v>
      </c>
      <c r="E240" s="3">
        <f>+E226</f>
        <v>5740</v>
      </c>
      <c r="F240" s="20">
        <f>+E240*D240</f>
        <v>275520</v>
      </c>
      <c r="G240" s="49"/>
      <c r="H240" s="105"/>
      <c r="I240" s="105"/>
      <c r="J240" s="105"/>
      <c r="K240" s="105"/>
      <c r="L240" s="106"/>
    </row>
    <row r="241" spans="1:12" ht="12" customHeight="1" x14ac:dyDescent="0.2">
      <c r="A241" s="2">
        <v>2</v>
      </c>
      <c r="B241" s="1" t="s">
        <v>236</v>
      </c>
      <c r="C241" s="2" t="s">
        <v>61</v>
      </c>
      <c r="D241" s="73">
        <f>151.2*1.1</f>
        <v>166.32</v>
      </c>
      <c r="E241" s="3">
        <f>+E207</f>
        <v>18419</v>
      </c>
      <c r="F241" s="20">
        <f>+E241*D241</f>
        <v>3063448.08</v>
      </c>
      <c r="G241" s="49"/>
      <c r="H241" s="105"/>
      <c r="I241" s="105"/>
      <c r="J241" s="105"/>
      <c r="K241" s="105"/>
      <c r="L241" s="106"/>
    </row>
    <row r="242" spans="1:12" x14ac:dyDescent="0.2">
      <c r="A242" s="2">
        <v>3</v>
      </c>
      <c r="B242" s="1" t="s">
        <v>447</v>
      </c>
      <c r="C242" s="2" t="s">
        <v>44</v>
      </c>
      <c r="D242" s="73">
        <v>27.2</v>
      </c>
      <c r="E242" s="3">
        <v>19576</v>
      </c>
      <c r="F242" s="20">
        <f t="shared" ref="F242:F243" si="10">+E242*D242</f>
        <v>532467.19999999995</v>
      </c>
      <c r="G242" s="49"/>
      <c r="H242" s="105"/>
      <c r="I242" s="105"/>
      <c r="J242" s="105"/>
      <c r="K242" s="105"/>
      <c r="L242" s="106"/>
    </row>
    <row r="243" spans="1:12" x14ac:dyDescent="0.2">
      <c r="A243" s="2">
        <v>4</v>
      </c>
      <c r="B243" s="1" t="s">
        <v>466</v>
      </c>
      <c r="C243" s="2" t="s">
        <v>44</v>
      </c>
      <c r="D243" s="73">
        <v>20</v>
      </c>
      <c r="E243" s="3">
        <v>41342</v>
      </c>
      <c r="F243" s="20">
        <f t="shared" si="10"/>
        <v>826840</v>
      </c>
      <c r="G243" s="49"/>
      <c r="H243" s="105"/>
      <c r="I243" s="105"/>
      <c r="J243" s="105"/>
      <c r="K243" s="105"/>
      <c r="L243" s="106"/>
    </row>
    <row r="244" spans="1:12" ht="13.5" thickBot="1" x14ac:dyDescent="0.25">
      <c r="A244" s="2">
        <v>5</v>
      </c>
      <c r="B244" s="1" t="s">
        <v>451</v>
      </c>
      <c r="C244" s="2" t="s">
        <v>44</v>
      </c>
      <c r="D244" s="73">
        <v>182.7</v>
      </c>
      <c r="E244" s="55">
        <v>77376</v>
      </c>
      <c r="F244" s="27">
        <f>+E244*D244</f>
        <v>14136595.199999999</v>
      </c>
      <c r="G244" s="49"/>
      <c r="H244" s="105"/>
      <c r="I244" s="105"/>
      <c r="J244" s="105"/>
      <c r="K244" s="105"/>
      <c r="L244" s="106"/>
    </row>
    <row r="245" spans="1:12" ht="13.5" thickBot="1" x14ac:dyDescent="0.25">
      <c r="A245" s="1"/>
      <c r="B245" s="1"/>
      <c r="C245" s="1"/>
      <c r="D245" s="75"/>
      <c r="E245" s="57" t="s">
        <v>45</v>
      </c>
      <c r="F245" s="88">
        <f>SUM(F240:F244)</f>
        <v>18834870.48</v>
      </c>
      <c r="G245" s="105"/>
      <c r="H245" s="105"/>
      <c r="I245" s="105"/>
      <c r="J245" s="105"/>
      <c r="K245" s="105"/>
      <c r="L245" s="106"/>
    </row>
    <row r="246" spans="1:12" x14ac:dyDescent="0.2">
      <c r="A246" s="89" t="s">
        <v>89</v>
      </c>
      <c r="B246" s="8" t="s">
        <v>164</v>
      </c>
      <c r="C246" s="2"/>
      <c r="D246" s="73"/>
      <c r="E246" s="54"/>
      <c r="F246" s="30"/>
      <c r="G246" s="49"/>
      <c r="H246" s="105"/>
      <c r="I246" s="105"/>
      <c r="J246" s="105"/>
      <c r="K246" s="105"/>
      <c r="L246" s="106"/>
    </row>
    <row r="247" spans="1:12" x14ac:dyDescent="0.2">
      <c r="A247" s="2">
        <v>1</v>
      </c>
      <c r="B247" s="1" t="s">
        <v>58</v>
      </c>
      <c r="C247" s="2" t="s">
        <v>44</v>
      </c>
      <c r="D247" s="73">
        <v>28.5</v>
      </c>
      <c r="E247" s="3">
        <v>5740</v>
      </c>
      <c r="F247" s="20">
        <f>+E247*D247</f>
        <v>163590</v>
      </c>
      <c r="G247" s="49"/>
      <c r="H247" s="105"/>
      <c r="I247" s="105"/>
      <c r="J247" s="105"/>
      <c r="K247" s="105"/>
      <c r="L247" s="106"/>
    </row>
    <row r="248" spans="1:12" ht="13.5" customHeight="1" x14ac:dyDescent="0.2">
      <c r="A248" s="2">
        <v>2</v>
      </c>
      <c r="B248" s="1" t="s">
        <v>207</v>
      </c>
      <c r="C248" s="2" t="s">
        <v>61</v>
      </c>
      <c r="D248" s="73">
        <f>20*1.1</f>
        <v>22</v>
      </c>
      <c r="E248" s="3">
        <f>+E241</f>
        <v>18419</v>
      </c>
      <c r="F248" s="20">
        <f>+E248*D248</f>
        <v>405218</v>
      </c>
      <c r="G248" s="49"/>
      <c r="H248" s="105"/>
      <c r="I248" s="105"/>
      <c r="J248" s="105"/>
      <c r="K248" s="105"/>
      <c r="L248" s="106"/>
    </row>
    <row r="249" spans="1:12" ht="13.5" thickBot="1" x14ac:dyDescent="0.25">
      <c r="A249" s="2">
        <v>3</v>
      </c>
      <c r="B249" s="1" t="s">
        <v>447</v>
      </c>
      <c r="C249" s="2" t="s">
        <v>44</v>
      </c>
      <c r="D249" s="73">
        <v>94</v>
      </c>
      <c r="E249" s="55">
        <f>+E234</f>
        <v>19576</v>
      </c>
      <c r="F249" s="27">
        <f>+E249*D249</f>
        <v>1840144</v>
      </c>
      <c r="G249" s="49"/>
      <c r="H249" s="165"/>
      <c r="I249" s="105"/>
      <c r="J249" s="105"/>
      <c r="K249" s="105"/>
      <c r="L249" s="106"/>
    </row>
    <row r="250" spans="1:12" ht="13.5" thickBot="1" x14ac:dyDescent="0.25">
      <c r="A250" s="1"/>
      <c r="B250" s="1"/>
      <c r="C250" s="1"/>
      <c r="D250" s="75"/>
      <c r="E250" s="57" t="s">
        <v>45</v>
      </c>
      <c r="F250" s="88">
        <f>SUM(F247:F249)</f>
        <v>2408952</v>
      </c>
      <c r="G250" s="105"/>
      <c r="H250" s="105"/>
      <c r="I250" s="105"/>
      <c r="J250" s="105"/>
      <c r="K250" s="105"/>
      <c r="L250" s="106"/>
    </row>
    <row r="251" spans="1:12" x14ac:dyDescent="0.2">
      <c r="A251" s="89" t="s">
        <v>66</v>
      </c>
      <c r="B251" s="8" t="s">
        <v>165</v>
      </c>
      <c r="C251" s="2"/>
      <c r="D251" s="73"/>
      <c r="E251" s="54"/>
      <c r="F251" s="30"/>
      <c r="G251" s="49"/>
      <c r="H251" s="105"/>
      <c r="I251" s="105"/>
      <c r="J251" s="105"/>
      <c r="K251" s="105"/>
      <c r="L251" s="106"/>
    </row>
    <row r="252" spans="1:12" x14ac:dyDescent="0.2">
      <c r="A252" s="87" t="s">
        <v>90</v>
      </c>
      <c r="B252" s="8" t="s">
        <v>69</v>
      </c>
      <c r="C252" s="2"/>
      <c r="D252" s="73"/>
      <c r="E252" s="3"/>
      <c r="F252" s="20"/>
      <c r="G252" s="49"/>
      <c r="H252" s="105"/>
      <c r="I252" s="105"/>
      <c r="J252" s="105"/>
      <c r="K252" s="105"/>
      <c r="L252" s="106"/>
    </row>
    <row r="253" spans="1:12" x14ac:dyDescent="0.2">
      <c r="A253" s="2">
        <v>1</v>
      </c>
      <c r="B253" s="1" t="s">
        <v>58</v>
      </c>
      <c r="C253" s="2" t="s">
        <v>44</v>
      </c>
      <c r="D253" s="73">
        <v>30</v>
      </c>
      <c r="E253" s="3">
        <v>5740</v>
      </c>
      <c r="F253" s="20">
        <f>+E253*D253</f>
        <v>172200</v>
      </c>
      <c r="G253" s="49"/>
      <c r="H253" s="105"/>
      <c r="I253" s="105"/>
      <c r="J253" s="105"/>
      <c r="K253" s="105"/>
      <c r="L253" s="106"/>
    </row>
    <row r="254" spans="1:12" ht="15" x14ac:dyDescent="0.2">
      <c r="A254" s="2">
        <v>2</v>
      </c>
      <c r="B254" s="1" t="s">
        <v>237</v>
      </c>
      <c r="C254" s="2" t="s">
        <v>61</v>
      </c>
      <c r="D254" s="73">
        <f>30.3*1.1</f>
        <v>33.330000000000005</v>
      </c>
      <c r="E254" s="3">
        <f>+E241</f>
        <v>18419</v>
      </c>
      <c r="F254" s="20">
        <f>+E254*D254</f>
        <v>613905.27000000014</v>
      </c>
      <c r="G254" s="49"/>
      <c r="H254" s="105"/>
      <c r="I254" s="105"/>
      <c r="J254" s="105"/>
      <c r="K254" s="105"/>
      <c r="L254" s="106"/>
    </row>
    <row r="255" spans="1:12" ht="13.5" thickBot="1" x14ac:dyDescent="0.25">
      <c r="A255" s="2">
        <v>3</v>
      </c>
      <c r="B255" s="1" t="s">
        <v>451</v>
      </c>
      <c r="C255" s="2" t="s">
        <v>44</v>
      </c>
      <c r="D255" s="73">
        <v>68.95</v>
      </c>
      <c r="E255" s="55">
        <v>77376</v>
      </c>
      <c r="F255" s="27">
        <f>+D255*E255</f>
        <v>5335075.2</v>
      </c>
      <c r="G255" s="49"/>
      <c r="H255" s="105"/>
      <c r="I255" s="105"/>
      <c r="J255" s="105"/>
      <c r="K255" s="105"/>
      <c r="L255" s="106"/>
    </row>
    <row r="256" spans="1:12" ht="13.5" thickBot="1" x14ac:dyDescent="0.25">
      <c r="A256" s="1"/>
      <c r="B256" s="1"/>
      <c r="C256" s="1"/>
      <c r="D256" s="75"/>
      <c r="E256" s="57" t="s">
        <v>45</v>
      </c>
      <c r="F256" s="84">
        <f>SUM(F253:F255)</f>
        <v>6121180.4700000007</v>
      </c>
      <c r="G256" s="49"/>
      <c r="H256" s="105"/>
      <c r="I256" s="105"/>
      <c r="J256" s="105"/>
      <c r="K256" s="105"/>
      <c r="L256" s="106"/>
    </row>
    <row r="257" spans="1:12" x14ac:dyDescent="0.2">
      <c r="A257" s="87" t="s">
        <v>91</v>
      </c>
      <c r="B257" s="8" t="s">
        <v>68</v>
      </c>
      <c r="C257" s="2"/>
      <c r="D257" s="73"/>
      <c r="E257" s="54"/>
      <c r="F257" s="30"/>
      <c r="G257" s="49"/>
      <c r="H257" s="105"/>
      <c r="I257" s="105"/>
      <c r="J257" s="105"/>
      <c r="K257" s="105"/>
      <c r="L257" s="106"/>
    </row>
    <row r="258" spans="1:12" x14ac:dyDescent="0.2">
      <c r="A258" s="2">
        <v>1</v>
      </c>
      <c r="B258" s="1" t="s">
        <v>58</v>
      </c>
      <c r="C258" s="2" t="s">
        <v>60</v>
      </c>
      <c r="D258" s="73">
        <v>37.6</v>
      </c>
      <c r="E258" s="3">
        <v>5740</v>
      </c>
      <c r="F258" s="20">
        <f t="shared" ref="F258:F263" si="11">+E258*D258</f>
        <v>215824</v>
      </c>
      <c r="G258" s="49"/>
      <c r="H258" s="105"/>
      <c r="I258" s="105"/>
      <c r="J258" s="105"/>
      <c r="K258" s="105"/>
      <c r="L258" s="106"/>
    </row>
    <row r="259" spans="1:12" ht="12" customHeight="1" x14ac:dyDescent="0.2">
      <c r="A259" s="2">
        <v>2</v>
      </c>
      <c r="B259" s="1" t="s">
        <v>207</v>
      </c>
      <c r="C259" s="2" t="s">
        <v>61</v>
      </c>
      <c r="D259" s="73">
        <f>169.2*1.1</f>
        <v>186.12</v>
      </c>
      <c r="E259" s="3">
        <f>E254</f>
        <v>18419</v>
      </c>
      <c r="F259" s="20">
        <f t="shared" si="11"/>
        <v>3428144.2800000003</v>
      </c>
      <c r="G259" s="49"/>
      <c r="H259" s="105"/>
      <c r="I259" s="105"/>
      <c r="J259" s="105"/>
      <c r="K259" s="105"/>
      <c r="L259" s="106"/>
    </row>
    <row r="260" spans="1:12" x14ac:dyDescent="0.2">
      <c r="A260" s="2">
        <v>3</v>
      </c>
      <c r="B260" s="1" t="s">
        <v>70</v>
      </c>
      <c r="C260" s="2" t="s">
        <v>44</v>
      </c>
      <c r="D260" s="73">
        <v>72</v>
      </c>
      <c r="E260" s="3">
        <v>16413</v>
      </c>
      <c r="F260" s="20">
        <f t="shared" si="11"/>
        <v>1181736</v>
      </c>
      <c r="G260" s="49"/>
      <c r="H260" s="105"/>
      <c r="I260" s="105"/>
      <c r="J260" s="105"/>
      <c r="K260" s="105"/>
      <c r="L260" s="106"/>
    </row>
    <row r="261" spans="1:12" ht="12" customHeight="1" x14ac:dyDescent="0.2">
      <c r="A261" s="2">
        <v>4</v>
      </c>
      <c r="B261" s="1" t="s">
        <v>71</v>
      </c>
      <c r="C261" s="2" t="s">
        <v>61</v>
      </c>
      <c r="D261" s="73">
        <v>1.62</v>
      </c>
      <c r="E261" s="3">
        <v>100435</v>
      </c>
      <c r="F261" s="20">
        <f t="shared" si="11"/>
        <v>162704.70000000001</v>
      </c>
      <c r="G261" s="49"/>
      <c r="H261" s="105"/>
      <c r="I261" s="105"/>
      <c r="J261" s="105"/>
      <c r="K261" s="105"/>
      <c r="L261" s="106"/>
    </row>
    <row r="262" spans="1:12" ht="15" x14ac:dyDescent="0.2">
      <c r="A262" s="2">
        <v>5</v>
      </c>
      <c r="B262" s="1" t="s">
        <v>232</v>
      </c>
      <c r="C262" s="2" t="s">
        <v>61</v>
      </c>
      <c r="D262" s="73">
        <v>13.61</v>
      </c>
      <c r="E262" s="3">
        <v>725507</v>
      </c>
      <c r="F262" s="20">
        <f t="shared" si="11"/>
        <v>9874150.2699999996</v>
      </c>
      <c r="G262" s="49"/>
      <c r="H262" s="105"/>
      <c r="I262" s="105"/>
      <c r="J262" s="105"/>
      <c r="K262" s="105"/>
      <c r="L262" s="106"/>
    </row>
    <row r="263" spans="1:12" ht="13.5" thickBot="1" x14ac:dyDescent="0.25">
      <c r="A263" s="2">
        <v>6</v>
      </c>
      <c r="B263" s="1" t="s">
        <v>233</v>
      </c>
      <c r="C263" s="2" t="s">
        <v>48</v>
      </c>
      <c r="D263" s="74">
        <f>+D262*80</f>
        <v>1088.8</v>
      </c>
      <c r="E263" s="55">
        <v>3453</v>
      </c>
      <c r="F263" s="20">
        <f t="shared" si="11"/>
        <v>3759626.4</v>
      </c>
      <c r="G263" s="49"/>
      <c r="H263" s="105"/>
      <c r="I263" s="105"/>
      <c r="J263" s="105"/>
      <c r="K263" s="105"/>
      <c r="L263" s="106"/>
    </row>
    <row r="264" spans="1:12" ht="13.5" thickBot="1" x14ac:dyDescent="0.25">
      <c r="A264" s="2"/>
      <c r="B264" s="1"/>
      <c r="C264" s="2"/>
      <c r="D264" s="74"/>
      <c r="E264" s="56" t="s">
        <v>45</v>
      </c>
      <c r="F264" s="84">
        <f>SUM(F258:F262)</f>
        <v>14862559.25</v>
      </c>
      <c r="G264" s="49"/>
      <c r="H264" s="105"/>
      <c r="I264" s="105"/>
      <c r="J264" s="105"/>
      <c r="K264" s="105"/>
      <c r="L264" s="106"/>
    </row>
    <row r="265" spans="1:12" x14ac:dyDescent="0.2">
      <c r="A265" s="87" t="s">
        <v>92</v>
      </c>
      <c r="B265" s="8" t="s">
        <v>74</v>
      </c>
      <c r="C265" s="2"/>
      <c r="D265" s="73"/>
      <c r="E265" s="54"/>
      <c r="F265" s="30"/>
      <c r="G265" s="49"/>
      <c r="H265" s="105"/>
      <c r="I265" s="105"/>
      <c r="J265" s="105"/>
      <c r="K265" s="105"/>
      <c r="L265" s="106"/>
    </row>
    <row r="266" spans="1:12" x14ac:dyDescent="0.2">
      <c r="A266" s="2">
        <v>1</v>
      </c>
      <c r="B266" s="1" t="s">
        <v>58</v>
      </c>
      <c r="C266" s="2" t="s">
        <v>60</v>
      </c>
      <c r="D266" s="73">
        <v>17.2</v>
      </c>
      <c r="E266" s="3">
        <v>5740</v>
      </c>
      <c r="F266" s="20">
        <f t="shared" ref="F266:F272" si="12">+E266*D266</f>
        <v>98728</v>
      </c>
      <c r="G266" s="49"/>
      <c r="H266" s="105"/>
      <c r="I266" s="105"/>
      <c r="J266" s="105"/>
      <c r="K266" s="105"/>
      <c r="L266" s="106"/>
    </row>
    <row r="267" spans="1:12" ht="15" x14ac:dyDescent="0.2">
      <c r="A267" s="2">
        <v>2</v>
      </c>
      <c r="B267" s="1" t="s">
        <v>207</v>
      </c>
      <c r="C267" s="2" t="s">
        <v>61</v>
      </c>
      <c r="D267" s="73">
        <f>84*1.1</f>
        <v>92.4</v>
      </c>
      <c r="E267" s="3">
        <f>E259</f>
        <v>18419</v>
      </c>
      <c r="F267" s="20">
        <f t="shared" si="12"/>
        <v>1701915.6</v>
      </c>
      <c r="G267" s="49"/>
      <c r="H267" s="105"/>
      <c r="I267" s="105"/>
      <c r="J267" s="105"/>
      <c r="K267" s="105"/>
      <c r="L267" s="106"/>
    </row>
    <row r="268" spans="1:12" x14ac:dyDescent="0.2">
      <c r="A268" s="2">
        <v>3</v>
      </c>
      <c r="B268" s="1" t="s">
        <v>70</v>
      </c>
      <c r="C268" s="2" t="s">
        <v>44</v>
      </c>
      <c r="D268" s="73">
        <v>4</v>
      </c>
      <c r="E268" s="3">
        <v>16413</v>
      </c>
      <c r="F268" s="20">
        <f t="shared" si="12"/>
        <v>65652</v>
      </c>
      <c r="G268" s="49"/>
      <c r="H268" s="105"/>
      <c r="I268" s="105"/>
      <c r="J268" s="105"/>
      <c r="K268" s="105"/>
      <c r="L268" s="106"/>
    </row>
    <row r="269" spans="1:12" ht="12" customHeight="1" x14ac:dyDescent="0.2">
      <c r="A269" s="2">
        <v>4</v>
      </c>
      <c r="B269" s="1" t="s">
        <v>71</v>
      </c>
      <c r="C269" s="2" t="s">
        <v>61</v>
      </c>
      <c r="D269" s="73">
        <v>1</v>
      </c>
      <c r="E269" s="3">
        <v>100435</v>
      </c>
      <c r="F269" s="20">
        <f t="shared" si="12"/>
        <v>100435</v>
      </c>
      <c r="G269" s="49"/>
      <c r="H269" s="105"/>
      <c r="I269" s="105"/>
      <c r="J269" s="105"/>
      <c r="K269" s="105"/>
      <c r="L269" s="106"/>
    </row>
    <row r="270" spans="1:12" x14ac:dyDescent="0.2">
      <c r="A270" s="2">
        <v>5</v>
      </c>
      <c r="B270" s="1" t="s">
        <v>75</v>
      </c>
      <c r="C270" s="2" t="s">
        <v>60</v>
      </c>
      <c r="D270" s="73">
        <v>16</v>
      </c>
      <c r="E270" s="3">
        <v>24524</v>
      </c>
      <c r="F270" s="20">
        <f t="shared" si="12"/>
        <v>392384</v>
      </c>
      <c r="G270" s="49"/>
      <c r="H270" s="105"/>
      <c r="I270" s="105"/>
      <c r="J270" s="105"/>
      <c r="K270" s="105"/>
      <c r="L270" s="106"/>
    </row>
    <row r="271" spans="1:12" ht="15" x14ac:dyDescent="0.2">
      <c r="A271" s="2">
        <v>6</v>
      </c>
      <c r="B271" s="1" t="s">
        <v>232</v>
      </c>
      <c r="C271" s="2" t="s">
        <v>61</v>
      </c>
      <c r="D271" s="73">
        <v>6.83</v>
      </c>
      <c r="E271" s="3">
        <v>725507</v>
      </c>
      <c r="F271" s="20">
        <f t="shared" si="12"/>
        <v>4955212.8099999996</v>
      </c>
      <c r="G271" s="49"/>
      <c r="H271" s="105"/>
      <c r="I271" s="105"/>
      <c r="J271" s="105"/>
      <c r="K271" s="105"/>
      <c r="L271" s="106"/>
    </row>
    <row r="272" spans="1:12" ht="13.5" thickBot="1" x14ac:dyDescent="0.25">
      <c r="A272" s="2">
        <v>7</v>
      </c>
      <c r="B272" s="1" t="s">
        <v>233</v>
      </c>
      <c r="C272" s="2" t="s">
        <v>48</v>
      </c>
      <c r="D272" s="74">
        <f>+D271*80</f>
        <v>546.4</v>
      </c>
      <c r="E272" s="55">
        <v>3453</v>
      </c>
      <c r="F272" s="20">
        <f t="shared" si="12"/>
        <v>1886719.2</v>
      </c>
      <c r="G272" s="49"/>
      <c r="H272" s="105"/>
      <c r="I272" s="105"/>
      <c r="J272" s="105"/>
      <c r="K272" s="105"/>
      <c r="L272" s="106"/>
    </row>
    <row r="273" spans="1:12" ht="13.5" thickBot="1" x14ac:dyDescent="0.25">
      <c r="A273" s="2"/>
      <c r="B273" s="1"/>
      <c r="C273" s="2"/>
      <c r="D273" s="74"/>
      <c r="E273" s="56" t="s">
        <v>45</v>
      </c>
      <c r="F273" s="84">
        <f>SUM(F266:F271)</f>
        <v>7314327.4100000001</v>
      </c>
      <c r="G273" s="105"/>
      <c r="H273" s="105"/>
      <c r="I273" s="105"/>
      <c r="J273" s="105"/>
      <c r="K273" s="105"/>
      <c r="L273" s="106"/>
    </row>
    <row r="274" spans="1:12" x14ac:dyDescent="0.2">
      <c r="A274" s="87">
        <v>1.1100000000000001</v>
      </c>
      <c r="B274" s="8" t="s">
        <v>166</v>
      </c>
      <c r="C274" s="2"/>
      <c r="D274" s="73"/>
      <c r="E274" s="54"/>
      <c r="F274" s="30"/>
      <c r="G274" s="49"/>
      <c r="H274" s="105"/>
      <c r="I274" s="105"/>
      <c r="J274" s="105"/>
      <c r="K274" s="105"/>
      <c r="L274" s="106"/>
    </row>
    <row r="275" spans="1:12" x14ac:dyDescent="0.2">
      <c r="A275" s="87" t="s">
        <v>67</v>
      </c>
      <c r="B275" s="8" t="s">
        <v>64</v>
      </c>
      <c r="C275" s="2"/>
      <c r="D275" s="73"/>
      <c r="E275" s="3"/>
      <c r="F275" s="20"/>
      <c r="G275" s="49"/>
      <c r="H275" s="105"/>
      <c r="I275" s="105"/>
      <c r="J275" s="105"/>
      <c r="K275" s="105"/>
      <c r="L275" s="106"/>
    </row>
    <row r="276" spans="1:12" x14ac:dyDescent="0.2">
      <c r="A276" s="2">
        <v>1</v>
      </c>
      <c r="B276" s="1" t="s">
        <v>58</v>
      </c>
      <c r="C276" s="2" t="s">
        <v>44</v>
      </c>
      <c r="D276" s="73">
        <v>241</v>
      </c>
      <c r="E276" s="3">
        <f>+E258</f>
        <v>5740</v>
      </c>
      <c r="F276" s="20">
        <f>+E276*D276</f>
        <v>1383340</v>
      </c>
      <c r="G276" s="49"/>
      <c r="H276" s="105"/>
      <c r="I276" s="105"/>
      <c r="J276" s="105"/>
      <c r="K276" s="105"/>
      <c r="L276" s="106"/>
    </row>
    <row r="277" spans="1:12" ht="15" x14ac:dyDescent="0.2">
      <c r="A277" s="2">
        <v>2</v>
      </c>
      <c r="B277" s="1" t="s">
        <v>207</v>
      </c>
      <c r="C277" s="2" t="s">
        <v>61</v>
      </c>
      <c r="D277" s="73">
        <f>490*1.1</f>
        <v>539</v>
      </c>
      <c r="E277" s="3">
        <f>+E267</f>
        <v>18419</v>
      </c>
      <c r="F277" s="20">
        <f>+E277*D277</f>
        <v>9927841</v>
      </c>
      <c r="G277" s="49"/>
      <c r="H277" s="105"/>
      <c r="I277" s="105"/>
      <c r="J277" s="105"/>
      <c r="K277" s="105"/>
      <c r="L277" s="106"/>
    </row>
    <row r="278" spans="1:12" x14ac:dyDescent="0.2">
      <c r="A278" s="2">
        <v>3</v>
      </c>
      <c r="B278" s="1" t="s">
        <v>76</v>
      </c>
      <c r="C278" s="2" t="s">
        <v>44</v>
      </c>
      <c r="D278" s="73">
        <v>168.5</v>
      </c>
      <c r="E278" s="3">
        <v>270068</v>
      </c>
      <c r="F278" s="20">
        <f>+E278*D278</f>
        <v>45506458</v>
      </c>
      <c r="G278" s="49"/>
      <c r="H278" s="105"/>
      <c r="I278" s="105"/>
      <c r="J278" s="105"/>
      <c r="K278" s="105"/>
      <c r="L278" s="106"/>
    </row>
    <row r="279" spans="1:12" ht="13.5" thickBot="1" x14ac:dyDescent="0.25">
      <c r="A279" s="2">
        <v>4</v>
      </c>
      <c r="B279" s="1" t="s">
        <v>77</v>
      </c>
      <c r="C279" s="2" t="s">
        <v>44</v>
      </c>
      <c r="D279" s="73">
        <v>132.4</v>
      </c>
      <c r="E279" s="55">
        <v>446131</v>
      </c>
      <c r="F279" s="27">
        <f>+E279*D279</f>
        <v>59067744.400000006</v>
      </c>
      <c r="G279" s="49"/>
      <c r="H279" s="105"/>
      <c r="I279" s="105"/>
      <c r="J279" s="105"/>
      <c r="K279" s="105"/>
      <c r="L279" s="106"/>
    </row>
    <row r="280" spans="1:12" ht="13.5" thickBot="1" x14ac:dyDescent="0.25">
      <c r="A280" s="2"/>
      <c r="B280" s="1"/>
      <c r="C280" s="2"/>
      <c r="D280" s="74"/>
      <c r="E280" s="56" t="s">
        <v>45</v>
      </c>
      <c r="F280" s="84">
        <f>SUM(F276:F279)</f>
        <v>115885383.40000001</v>
      </c>
      <c r="G280" s="49"/>
      <c r="H280" s="105"/>
      <c r="I280" s="105"/>
      <c r="J280" s="105"/>
      <c r="K280" s="105"/>
      <c r="L280" s="106"/>
    </row>
    <row r="281" spans="1:12" x14ac:dyDescent="0.2">
      <c r="A281" s="87" t="s">
        <v>73</v>
      </c>
      <c r="B281" s="8" t="s">
        <v>79</v>
      </c>
      <c r="C281" s="2"/>
      <c r="D281" s="73"/>
      <c r="E281" s="54"/>
      <c r="F281" s="30"/>
      <c r="G281" s="49"/>
      <c r="H281" s="105"/>
      <c r="I281" s="105"/>
      <c r="J281" s="105"/>
      <c r="K281" s="105"/>
      <c r="L281" s="106"/>
    </row>
    <row r="282" spans="1:12" x14ac:dyDescent="0.2">
      <c r="A282" s="2">
        <v>1</v>
      </c>
      <c r="B282" s="24" t="s">
        <v>78</v>
      </c>
      <c r="C282" s="2" t="s">
        <v>44</v>
      </c>
      <c r="D282" s="73">
        <v>24</v>
      </c>
      <c r="E282" s="3">
        <v>316159</v>
      </c>
      <c r="F282" s="20">
        <f>+E282*D282</f>
        <v>7587816</v>
      </c>
      <c r="G282" s="49"/>
      <c r="H282" s="105"/>
      <c r="I282" s="105"/>
      <c r="J282" s="105"/>
      <c r="K282" s="105"/>
      <c r="L282" s="106"/>
    </row>
    <row r="283" spans="1:12" x14ac:dyDescent="0.2">
      <c r="A283" s="2">
        <v>2</v>
      </c>
      <c r="B283" s="1" t="s">
        <v>80</v>
      </c>
      <c r="C283" s="2" t="s">
        <v>46</v>
      </c>
      <c r="D283" s="73">
        <v>8</v>
      </c>
      <c r="E283" s="3">
        <v>466957</v>
      </c>
      <c r="F283" s="20">
        <f>+E283*D283</f>
        <v>3735656</v>
      </c>
      <c r="G283" s="49"/>
      <c r="H283" s="105"/>
      <c r="I283" s="105"/>
      <c r="J283" s="105"/>
      <c r="K283" s="105"/>
      <c r="L283" s="106"/>
    </row>
    <row r="284" spans="1:12" x14ac:dyDescent="0.2">
      <c r="A284" s="2">
        <v>3</v>
      </c>
      <c r="B284" s="1" t="s">
        <v>81</v>
      </c>
      <c r="C284" s="2" t="s">
        <v>46</v>
      </c>
      <c r="D284" s="73">
        <v>8</v>
      </c>
      <c r="E284" s="3">
        <v>214690</v>
      </c>
      <c r="F284" s="20">
        <f>+E284*D284</f>
        <v>1717520</v>
      </c>
      <c r="G284" s="49"/>
      <c r="H284" s="105"/>
      <c r="I284" s="105"/>
      <c r="J284" s="105"/>
      <c r="K284" s="105"/>
      <c r="L284" s="106"/>
    </row>
    <row r="285" spans="1:12" ht="13.5" thickBot="1" x14ac:dyDescent="0.25">
      <c r="A285" s="2">
        <v>4</v>
      </c>
      <c r="B285" s="1" t="s">
        <v>82</v>
      </c>
      <c r="C285" s="2" t="s">
        <v>44</v>
      </c>
      <c r="D285" s="73">
        <v>24</v>
      </c>
      <c r="E285" s="55">
        <v>205850</v>
      </c>
      <c r="F285" s="27">
        <f>+E285*D285</f>
        <v>4940400</v>
      </c>
      <c r="G285" s="49"/>
      <c r="H285" s="105"/>
      <c r="I285" s="105"/>
      <c r="J285" s="105"/>
      <c r="K285" s="105"/>
      <c r="L285" s="106"/>
    </row>
    <row r="286" spans="1:12" ht="13.5" thickBot="1" x14ac:dyDescent="0.25">
      <c r="A286" s="2"/>
      <c r="B286" s="1"/>
      <c r="C286" s="2"/>
      <c r="D286" s="74"/>
      <c r="E286" s="56" t="s">
        <v>45</v>
      </c>
      <c r="F286" s="84">
        <f>SUM(F282:F285)</f>
        <v>17981392</v>
      </c>
      <c r="G286" s="105"/>
      <c r="H286" s="105"/>
      <c r="I286" s="105"/>
      <c r="J286" s="105"/>
      <c r="K286" s="105"/>
      <c r="L286" s="106"/>
    </row>
    <row r="287" spans="1:12" x14ac:dyDescent="0.2">
      <c r="A287" s="87">
        <v>1.1200000000000001</v>
      </c>
      <c r="B287" s="8" t="s">
        <v>180</v>
      </c>
      <c r="C287" s="2"/>
      <c r="D287" s="73"/>
      <c r="E287" s="54"/>
      <c r="F287" s="30"/>
      <c r="G287" s="49"/>
      <c r="H287" s="105"/>
      <c r="I287" s="105"/>
      <c r="J287" s="105"/>
      <c r="K287" s="105"/>
      <c r="L287" s="106"/>
    </row>
    <row r="288" spans="1:12" x14ac:dyDescent="0.2">
      <c r="A288" s="2">
        <v>1</v>
      </c>
      <c r="B288" s="9" t="str">
        <f>+B55</f>
        <v>Lozalizacion y replanteo</v>
      </c>
      <c r="C288" s="166" t="s">
        <v>44</v>
      </c>
      <c r="D288" s="73">
        <f>+D294+D295</f>
        <v>713.85</v>
      </c>
      <c r="E288" s="3">
        <v>5740</v>
      </c>
      <c r="F288" s="20">
        <f t="shared" ref="F288:F296" si="13">+E288*D288</f>
        <v>4097499</v>
      </c>
      <c r="G288" s="49"/>
      <c r="H288" s="105"/>
      <c r="I288" s="105"/>
      <c r="J288" s="105"/>
      <c r="K288" s="105"/>
      <c r="L288" s="106"/>
    </row>
    <row r="289" spans="1:12" ht="15" x14ac:dyDescent="0.2">
      <c r="A289" s="2">
        <v>2</v>
      </c>
      <c r="B289" s="9" t="str">
        <f>+B277</f>
        <v>Excavacion a maquina con retiro de sobrantes</v>
      </c>
      <c r="C289" s="2" t="s">
        <v>61</v>
      </c>
      <c r="D289" s="73">
        <f>664.1*1.1</f>
        <v>730.5100000000001</v>
      </c>
      <c r="E289" s="3">
        <f>E277</f>
        <v>18419</v>
      </c>
      <c r="F289" s="20">
        <f t="shared" si="13"/>
        <v>13455263.690000001</v>
      </c>
      <c r="G289" s="49"/>
      <c r="H289" s="105"/>
      <c r="I289" s="105"/>
      <c r="J289" s="105"/>
      <c r="K289" s="105"/>
      <c r="L289" s="106"/>
    </row>
    <row r="290" spans="1:12" x14ac:dyDescent="0.2">
      <c r="A290" s="2">
        <v>3</v>
      </c>
      <c r="B290" s="9" t="s">
        <v>171</v>
      </c>
      <c r="C290" s="19" t="s">
        <v>44</v>
      </c>
      <c r="D290" s="73">
        <v>612</v>
      </c>
      <c r="E290" s="3">
        <v>30538</v>
      </c>
      <c r="F290" s="20">
        <f t="shared" si="13"/>
        <v>18689256</v>
      </c>
      <c r="G290" s="49"/>
      <c r="H290" s="105"/>
      <c r="I290" s="105"/>
      <c r="J290" s="105"/>
      <c r="K290" s="105"/>
      <c r="L290" s="106"/>
    </row>
    <row r="291" spans="1:12" x14ac:dyDescent="0.2">
      <c r="A291" s="2">
        <v>4</v>
      </c>
      <c r="B291" s="9" t="s">
        <v>172</v>
      </c>
      <c r="C291" s="2" t="s">
        <v>44</v>
      </c>
      <c r="D291" s="73">
        <v>57</v>
      </c>
      <c r="E291" s="3">
        <v>19384</v>
      </c>
      <c r="F291" s="20">
        <f t="shared" si="13"/>
        <v>1104888</v>
      </c>
      <c r="G291" s="49"/>
      <c r="H291" s="105"/>
      <c r="I291" s="105"/>
      <c r="J291" s="105"/>
      <c r="K291" s="105"/>
      <c r="L291" s="106"/>
    </row>
    <row r="292" spans="1:12" ht="14.25" x14ac:dyDescent="0.2">
      <c r="A292" s="2">
        <v>5</v>
      </c>
      <c r="B292" s="9" t="s">
        <v>173</v>
      </c>
      <c r="C292" s="19" t="s">
        <v>170</v>
      </c>
      <c r="D292" s="73">
        <f>2286.2*1.1</f>
        <v>2514.8200000000002</v>
      </c>
      <c r="E292" s="3">
        <v>2947</v>
      </c>
      <c r="F292" s="20">
        <f t="shared" si="13"/>
        <v>7411174.54</v>
      </c>
      <c r="G292" s="49"/>
      <c r="H292" s="105"/>
      <c r="I292" s="105"/>
      <c r="J292" s="105"/>
      <c r="K292" s="105"/>
      <c r="L292" s="106"/>
    </row>
    <row r="293" spans="1:12" ht="15" x14ac:dyDescent="0.2">
      <c r="A293" s="2">
        <v>6</v>
      </c>
      <c r="B293" s="9" t="str">
        <f>+B261</f>
        <v>Suministro e intalacion de grava fina</v>
      </c>
      <c r="C293" s="2" t="s">
        <v>61</v>
      </c>
      <c r="D293" s="73">
        <v>503.6</v>
      </c>
      <c r="E293" s="3">
        <v>104882</v>
      </c>
      <c r="F293" s="20">
        <f t="shared" si="13"/>
        <v>52818575.200000003</v>
      </c>
      <c r="G293" s="49"/>
      <c r="H293" s="105"/>
      <c r="I293" s="105"/>
      <c r="J293" s="105"/>
      <c r="K293" s="105"/>
      <c r="L293" s="106"/>
    </row>
    <row r="294" spans="1:12" x14ac:dyDescent="0.2">
      <c r="A294" s="2">
        <v>7</v>
      </c>
      <c r="B294" s="9" t="s">
        <v>484</v>
      </c>
      <c r="C294" s="2" t="s">
        <v>44</v>
      </c>
      <c r="D294" s="73">
        <v>239.68</v>
      </c>
      <c r="E294" s="3">
        <v>20560</v>
      </c>
      <c r="F294" s="20">
        <f t="shared" si="13"/>
        <v>4927820.8</v>
      </c>
      <c r="G294" s="49"/>
      <c r="H294" s="167"/>
      <c r="I294" s="105"/>
      <c r="J294" s="105"/>
      <c r="K294" s="105"/>
      <c r="L294" s="106"/>
    </row>
    <row r="295" spans="1:12" x14ac:dyDescent="0.2">
      <c r="A295" s="2">
        <v>8</v>
      </c>
      <c r="B295" s="9" t="s">
        <v>485</v>
      </c>
      <c r="C295" s="2" t="s">
        <v>44</v>
      </c>
      <c r="D295" s="73">
        <v>474.17</v>
      </c>
      <c r="E295" s="3">
        <v>41478</v>
      </c>
      <c r="F295" s="20">
        <f t="shared" si="13"/>
        <v>19667623.260000002</v>
      </c>
      <c r="G295" s="49"/>
      <c r="H295" s="167"/>
      <c r="I295" s="105"/>
      <c r="J295" s="105"/>
      <c r="K295" s="105"/>
      <c r="L295" s="106"/>
    </row>
    <row r="296" spans="1:12" ht="15.75" thickBot="1" x14ac:dyDescent="0.25">
      <c r="A296" s="2">
        <v>9</v>
      </c>
      <c r="B296" s="9" t="s">
        <v>49</v>
      </c>
      <c r="C296" s="2" t="s">
        <v>61</v>
      </c>
      <c r="D296" s="73">
        <f>+D289-D293</f>
        <v>226.91000000000008</v>
      </c>
      <c r="E296" s="55">
        <v>10949</v>
      </c>
      <c r="F296" s="27">
        <f t="shared" si="13"/>
        <v>2484437.5900000008</v>
      </c>
      <c r="G296" s="49"/>
      <c r="H296" s="167"/>
      <c r="I296" s="105"/>
      <c r="J296" s="105"/>
      <c r="K296" s="105"/>
      <c r="L296" s="106"/>
    </row>
    <row r="297" spans="1:12" ht="13.5" thickBot="1" x14ac:dyDescent="0.25">
      <c r="A297" s="2"/>
      <c r="B297" s="1"/>
      <c r="C297" s="2"/>
      <c r="D297" s="74"/>
      <c r="E297" s="56" t="s">
        <v>45</v>
      </c>
      <c r="F297" s="84">
        <f>SUM(F288:F296)</f>
        <v>124656538.08000001</v>
      </c>
      <c r="G297" s="105"/>
      <c r="H297" s="105"/>
      <c r="I297" s="105"/>
      <c r="J297" s="105"/>
      <c r="K297" s="105"/>
      <c r="L297" s="106"/>
    </row>
    <row r="298" spans="1:12" x14ac:dyDescent="0.2">
      <c r="A298" s="87">
        <v>1.1299999999999999</v>
      </c>
      <c r="B298" s="8" t="s">
        <v>50</v>
      </c>
      <c r="C298" s="2"/>
      <c r="D298" s="73"/>
      <c r="E298" s="54"/>
      <c r="F298" s="30"/>
      <c r="G298" s="49"/>
      <c r="H298" s="105"/>
      <c r="I298" s="105"/>
      <c r="J298" s="105"/>
      <c r="K298" s="105"/>
      <c r="L298" s="106"/>
    </row>
    <row r="299" spans="1:12" ht="13.5" thickBot="1" x14ac:dyDescent="0.25">
      <c r="A299" s="2">
        <v>1</v>
      </c>
      <c r="B299" s="1" t="s">
        <v>51</v>
      </c>
      <c r="C299" s="2" t="s">
        <v>60</v>
      </c>
      <c r="D299" s="73">
        <v>5000</v>
      </c>
      <c r="E299" s="55">
        <v>19345</v>
      </c>
      <c r="F299" s="27">
        <f>D299*E299</f>
        <v>96725000</v>
      </c>
      <c r="G299" s="49"/>
      <c r="H299" s="105"/>
      <c r="I299" s="105"/>
      <c r="J299" s="105"/>
      <c r="K299" s="105"/>
      <c r="L299" s="106"/>
    </row>
    <row r="300" spans="1:12" ht="13.5" thickBot="1" x14ac:dyDescent="0.25">
      <c r="A300" s="2"/>
      <c r="B300" s="1"/>
      <c r="C300" s="2"/>
      <c r="D300" s="74"/>
      <c r="E300" s="56" t="s">
        <v>45</v>
      </c>
      <c r="F300" s="84">
        <f>SUM(F299)</f>
        <v>96725000</v>
      </c>
      <c r="G300" s="105"/>
      <c r="H300" s="105"/>
      <c r="I300" s="105"/>
      <c r="J300" s="105"/>
      <c r="K300" s="105"/>
      <c r="L300" s="106"/>
    </row>
    <row r="301" spans="1:12" x14ac:dyDescent="0.2">
      <c r="A301" s="87">
        <v>1.1399999999999999</v>
      </c>
      <c r="B301" s="8" t="s">
        <v>99</v>
      </c>
      <c r="C301" s="2"/>
      <c r="D301" s="73"/>
      <c r="E301" s="54"/>
      <c r="F301" s="30"/>
      <c r="G301" s="49"/>
      <c r="H301" s="105"/>
      <c r="I301" s="105"/>
      <c r="J301" s="105"/>
      <c r="K301" s="105"/>
      <c r="L301" s="106"/>
    </row>
    <row r="302" spans="1:12" x14ac:dyDescent="0.2">
      <c r="A302" s="87" t="s">
        <v>453</v>
      </c>
      <c r="B302" s="8" t="s">
        <v>95</v>
      </c>
      <c r="C302" s="2"/>
      <c r="D302" s="73"/>
      <c r="E302" s="3"/>
      <c r="F302" s="20"/>
      <c r="G302" s="49"/>
      <c r="H302" s="105"/>
      <c r="I302" s="105"/>
      <c r="J302" s="105"/>
      <c r="K302" s="105"/>
      <c r="L302" s="106"/>
    </row>
    <row r="303" spans="1:12" ht="38.25" x14ac:dyDescent="0.2">
      <c r="A303" s="5">
        <v>1</v>
      </c>
      <c r="B303" s="9" t="s">
        <v>106</v>
      </c>
      <c r="C303" s="5" t="s">
        <v>46</v>
      </c>
      <c r="D303" s="76">
        <v>1</v>
      </c>
      <c r="E303" s="4">
        <v>310000000</v>
      </c>
      <c r="F303" s="90">
        <f>+E303*D303</f>
        <v>310000000</v>
      </c>
      <c r="G303" s="49"/>
      <c r="H303" s="105"/>
      <c r="I303" s="105"/>
      <c r="J303" s="105"/>
      <c r="K303" s="105"/>
      <c r="L303" s="106"/>
    </row>
    <row r="304" spans="1:12" ht="39" thickBot="1" x14ac:dyDescent="0.25">
      <c r="A304" s="5">
        <v>2</v>
      </c>
      <c r="B304" s="9" t="s">
        <v>154</v>
      </c>
      <c r="C304" s="5" t="s">
        <v>46</v>
      </c>
      <c r="D304" s="76">
        <v>1</v>
      </c>
      <c r="E304" s="58">
        <v>2800000</v>
      </c>
      <c r="F304" s="91">
        <f>+E304*D304</f>
        <v>2800000</v>
      </c>
      <c r="G304" s="49"/>
      <c r="H304" s="105"/>
      <c r="I304" s="105"/>
      <c r="J304" s="105"/>
      <c r="K304" s="105"/>
      <c r="L304" s="106"/>
    </row>
    <row r="305" spans="1:12" ht="13.5" thickBot="1" x14ac:dyDescent="0.25">
      <c r="A305" s="2"/>
      <c r="B305" s="1"/>
      <c r="C305" s="2"/>
      <c r="D305" s="74"/>
      <c r="E305" s="56" t="s">
        <v>45</v>
      </c>
      <c r="F305" s="84">
        <f>SUM(F303:F304)</f>
        <v>312800000</v>
      </c>
      <c r="G305" s="49"/>
      <c r="H305" s="105"/>
      <c r="I305" s="105"/>
      <c r="J305" s="105"/>
      <c r="K305" s="105"/>
      <c r="L305" s="106"/>
    </row>
    <row r="306" spans="1:12" x14ac:dyDescent="0.2">
      <c r="A306" s="87" t="s">
        <v>454</v>
      </c>
      <c r="B306" s="8" t="s">
        <v>100</v>
      </c>
      <c r="C306" s="2"/>
      <c r="D306" s="73"/>
      <c r="E306" s="54"/>
      <c r="F306" s="30"/>
      <c r="G306" s="49"/>
      <c r="H306" s="105"/>
      <c r="I306" s="105"/>
      <c r="J306" s="105"/>
      <c r="K306" s="105"/>
      <c r="L306" s="106"/>
    </row>
    <row r="307" spans="1:12" x14ac:dyDescent="0.2">
      <c r="A307" s="2">
        <v>1</v>
      </c>
      <c r="B307" s="9" t="s">
        <v>96</v>
      </c>
      <c r="C307" s="2" t="s">
        <v>46</v>
      </c>
      <c r="D307" s="73">
        <v>15</v>
      </c>
      <c r="E307" s="3">
        <v>132000</v>
      </c>
      <c r="F307" s="20">
        <f>+E307*D307</f>
        <v>1980000</v>
      </c>
      <c r="G307" s="49"/>
      <c r="H307" s="105"/>
      <c r="I307" s="105"/>
      <c r="J307" s="105"/>
      <c r="K307" s="105"/>
      <c r="L307" s="106"/>
    </row>
    <row r="308" spans="1:12" ht="25.5" x14ac:dyDescent="0.2">
      <c r="A308" s="2">
        <v>2</v>
      </c>
      <c r="B308" s="9" t="s">
        <v>97</v>
      </c>
      <c r="C308" s="2" t="s">
        <v>46</v>
      </c>
      <c r="D308" s="73">
        <v>4</v>
      </c>
      <c r="E308" s="3">
        <v>336000</v>
      </c>
      <c r="F308" s="20">
        <f>+E308*D308</f>
        <v>1344000</v>
      </c>
      <c r="G308" s="49"/>
      <c r="H308" s="105"/>
      <c r="I308" s="105"/>
      <c r="J308" s="105"/>
      <c r="K308" s="105"/>
      <c r="L308" s="106"/>
    </row>
    <row r="309" spans="1:12" x14ac:dyDescent="0.2">
      <c r="A309" s="2">
        <v>3</v>
      </c>
      <c r="B309" s="9" t="s">
        <v>94</v>
      </c>
      <c r="C309" s="2" t="s">
        <v>44</v>
      </c>
      <c r="D309" s="73">
        <v>135</v>
      </c>
      <c r="E309" s="3">
        <v>78000</v>
      </c>
      <c r="F309" s="20">
        <f>+E309*D309</f>
        <v>10530000</v>
      </c>
      <c r="G309" s="49"/>
      <c r="H309" s="105"/>
      <c r="I309" s="105"/>
      <c r="J309" s="105"/>
      <c r="K309" s="105"/>
      <c r="L309" s="106"/>
    </row>
    <row r="310" spans="1:12" ht="13.5" thickBot="1" x14ac:dyDescent="0.25">
      <c r="A310" s="2">
        <v>4</v>
      </c>
      <c r="B310" s="9" t="s">
        <v>101</v>
      </c>
      <c r="C310" s="2" t="s">
        <v>30</v>
      </c>
      <c r="D310" s="73">
        <v>1</v>
      </c>
      <c r="E310" s="55">
        <v>8500000</v>
      </c>
      <c r="F310" s="20">
        <f>+E310*D310</f>
        <v>8500000</v>
      </c>
      <c r="G310" s="49"/>
      <c r="H310" s="105"/>
      <c r="I310" s="105"/>
      <c r="J310" s="105"/>
      <c r="K310" s="105"/>
      <c r="L310" s="106"/>
    </row>
    <row r="311" spans="1:12" ht="13.5" thickBot="1" x14ac:dyDescent="0.25">
      <c r="A311" s="2"/>
      <c r="B311" s="1"/>
      <c r="C311" s="2"/>
      <c r="D311" s="74"/>
      <c r="E311" s="56" t="s">
        <v>45</v>
      </c>
      <c r="F311" s="84">
        <f>SUM(F307:F310)</f>
        <v>22354000</v>
      </c>
      <c r="G311" s="49"/>
      <c r="H311" s="105"/>
      <c r="I311" s="105"/>
      <c r="J311" s="105"/>
      <c r="K311" s="105"/>
      <c r="L311" s="106"/>
    </row>
    <row r="312" spans="1:12" x14ac:dyDescent="0.2">
      <c r="A312" s="87" t="s">
        <v>455</v>
      </c>
      <c r="B312" s="10" t="s">
        <v>104</v>
      </c>
      <c r="C312" s="2"/>
      <c r="D312" s="73"/>
      <c r="E312" s="54"/>
      <c r="F312" s="30"/>
      <c r="G312" s="49"/>
      <c r="H312" s="105"/>
      <c r="I312" s="105"/>
      <c r="J312" s="105"/>
      <c r="K312" s="105"/>
      <c r="L312" s="106"/>
    </row>
    <row r="313" spans="1:12" ht="51.75" thickBot="1" x14ac:dyDescent="0.25">
      <c r="A313" s="5">
        <v>1</v>
      </c>
      <c r="B313" s="9" t="s">
        <v>110</v>
      </c>
      <c r="C313" s="5" t="s">
        <v>46</v>
      </c>
      <c r="D313" s="76">
        <v>1</v>
      </c>
      <c r="E313" s="58">
        <v>54000000</v>
      </c>
      <c r="F313" s="91">
        <f>+E313*D313</f>
        <v>54000000</v>
      </c>
      <c r="G313" s="49"/>
      <c r="H313" s="105"/>
      <c r="I313" s="105"/>
      <c r="J313" s="105"/>
      <c r="K313" s="105"/>
      <c r="L313" s="106"/>
    </row>
    <row r="314" spans="1:12" ht="13.5" thickBot="1" x14ac:dyDescent="0.25">
      <c r="A314" s="2"/>
      <c r="B314" s="1"/>
      <c r="C314" s="2"/>
      <c r="D314" s="74"/>
      <c r="E314" s="56" t="s">
        <v>45</v>
      </c>
      <c r="F314" s="92">
        <f>SUM(F313)</f>
        <v>54000000</v>
      </c>
      <c r="G314" s="49"/>
      <c r="H314" s="105"/>
      <c r="I314" s="105"/>
      <c r="J314" s="105"/>
      <c r="K314" s="105"/>
      <c r="L314" s="106"/>
    </row>
    <row r="315" spans="1:12" x14ac:dyDescent="0.2">
      <c r="A315" s="87" t="s">
        <v>456</v>
      </c>
      <c r="B315" s="10" t="s">
        <v>105</v>
      </c>
      <c r="C315" s="2"/>
      <c r="D315" s="73"/>
      <c r="E315" s="54"/>
      <c r="F315" s="30"/>
      <c r="G315" s="49"/>
      <c r="H315" s="105"/>
      <c r="I315" s="105"/>
      <c r="J315" s="105"/>
      <c r="K315" s="105"/>
      <c r="L315" s="106"/>
    </row>
    <row r="316" spans="1:12" ht="39" thickBot="1" x14ac:dyDescent="0.25">
      <c r="A316" s="5">
        <v>1</v>
      </c>
      <c r="B316" s="9" t="s">
        <v>262</v>
      </c>
      <c r="C316" s="5" t="s">
        <v>46</v>
      </c>
      <c r="D316" s="76">
        <v>1</v>
      </c>
      <c r="E316" s="58">
        <v>280000000</v>
      </c>
      <c r="F316" s="91">
        <f>+E316*D316</f>
        <v>280000000</v>
      </c>
      <c r="G316" s="49"/>
      <c r="H316" s="105"/>
      <c r="I316" s="105"/>
      <c r="J316" s="105"/>
      <c r="K316" s="105"/>
      <c r="L316" s="106"/>
    </row>
    <row r="317" spans="1:12" ht="13.5" thickBot="1" x14ac:dyDescent="0.25">
      <c r="A317" s="2"/>
      <c r="B317" s="9"/>
      <c r="C317" s="2"/>
      <c r="D317" s="74"/>
      <c r="E317" s="56" t="s">
        <v>45</v>
      </c>
      <c r="F317" s="84">
        <f>SUM(F316)</f>
        <v>280000000</v>
      </c>
      <c r="G317" s="49"/>
      <c r="H317" s="105"/>
      <c r="I317" s="105"/>
      <c r="J317" s="105"/>
      <c r="K317" s="105"/>
      <c r="L317" s="106"/>
    </row>
    <row r="318" spans="1:12" x14ac:dyDescent="0.2">
      <c r="A318" s="87" t="s">
        <v>457</v>
      </c>
      <c r="B318" s="10" t="s">
        <v>102</v>
      </c>
      <c r="C318" s="2"/>
      <c r="D318" s="73"/>
      <c r="E318" s="54"/>
      <c r="F318" s="30"/>
      <c r="G318" s="49"/>
      <c r="H318" s="105"/>
      <c r="I318" s="105"/>
      <c r="J318" s="105"/>
      <c r="K318" s="105"/>
      <c r="L318" s="106"/>
    </row>
    <row r="319" spans="1:12" ht="39" thickBot="1" x14ac:dyDescent="0.25">
      <c r="A319" s="5">
        <v>1</v>
      </c>
      <c r="B319" s="9" t="s">
        <v>103</v>
      </c>
      <c r="C319" s="5" t="s">
        <v>46</v>
      </c>
      <c r="D319" s="76">
        <v>1</v>
      </c>
      <c r="E319" s="58">
        <v>60000000</v>
      </c>
      <c r="F319" s="91">
        <f>+E319*D319</f>
        <v>60000000</v>
      </c>
      <c r="G319" s="49"/>
      <c r="H319" s="105"/>
      <c r="I319" s="105"/>
      <c r="J319" s="105"/>
      <c r="K319" s="105"/>
      <c r="L319" s="106"/>
    </row>
    <row r="320" spans="1:12" ht="13.5" thickBot="1" x14ac:dyDescent="0.25">
      <c r="A320" s="2"/>
      <c r="B320" s="1"/>
      <c r="C320" s="2"/>
      <c r="D320" s="74"/>
      <c r="E320" s="56" t="s">
        <v>45</v>
      </c>
      <c r="F320" s="84">
        <f>SUM(F319)</f>
        <v>60000000</v>
      </c>
      <c r="G320" s="49"/>
      <c r="H320" s="105"/>
      <c r="I320" s="105"/>
      <c r="J320" s="105"/>
      <c r="K320" s="105"/>
      <c r="L320" s="106"/>
    </row>
    <row r="321" spans="1:12" ht="38.25" x14ac:dyDescent="0.2">
      <c r="A321" s="87" t="s">
        <v>458</v>
      </c>
      <c r="B321" s="10" t="s">
        <v>156</v>
      </c>
      <c r="C321" s="2"/>
      <c r="D321" s="73"/>
      <c r="E321" s="54"/>
      <c r="F321" s="30"/>
      <c r="G321" s="49"/>
      <c r="H321" s="105"/>
      <c r="I321" s="105"/>
      <c r="J321" s="105"/>
      <c r="K321" s="105"/>
      <c r="L321" s="106"/>
    </row>
    <row r="322" spans="1:12" ht="25.5" x14ac:dyDescent="0.2">
      <c r="A322" s="2">
        <v>1</v>
      </c>
      <c r="B322" s="9" t="s">
        <v>108</v>
      </c>
      <c r="C322" s="2" t="s">
        <v>46</v>
      </c>
      <c r="D322" s="73">
        <v>58</v>
      </c>
      <c r="E322" s="3">
        <v>480000</v>
      </c>
      <c r="F322" s="20">
        <f>+E322*D322</f>
        <v>27840000</v>
      </c>
      <c r="G322" s="49"/>
      <c r="H322" s="105"/>
      <c r="I322" s="105"/>
      <c r="J322" s="105"/>
      <c r="K322" s="105"/>
      <c r="L322" s="106"/>
    </row>
    <row r="323" spans="1:12" ht="25.5" x14ac:dyDescent="0.2">
      <c r="A323" s="2">
        <v>2</v>
      </c>
      <c r="B323" s="9" t="s">
        <v>107</v>
      </c>
      <c r="C323" s="2" t="s">
        <v>44</v>
      </c>
      <c r="D323" s="73">
        <v>380</v>
      </c>
      <c r="E323" s="3">
        <v>114000</v>
      </c>
      <c r="F323" s="20">
        <f>+E323*D323</f>
        <v>43320000</v>
      </c>
      <c r="G323" s="49"/>
      <c r="H323" s="105"/>
      <c r="I323" s="105"/>
      <c r="J323" s="105"/>
      <c r="K323" s="105"/>
      <c r="L323" s="106"/>
    </row>
    <row r="324" spans="1:12" ht="51" x14ac:dyDescent="0.2">
      <c r="A324" s="5">
        <v>3</v>
      </c>
      <c r="B324" s="9" t="s">
        <v>111</v>
      </c>
      <c r="C324" s="5" t="s">
        <v>46</v>
      </c>
      <c r="D324" s="76">
        <v>1</v>
      </c>
      <c r="E324" s="4">
        <v>42000000</v>
      </c>
      <c r="F324" s="20">
        <f>+E324*D324</f>
        <v>42000000</v>
      </c>
      <c r="G324" s="49"/>
      <c r="H324" s="105"/>
      <c r="I324" s="105"/>
      <c r="J324" s="105"/>
      <c r="K324" s="105"/>
      <c r="L324" s="106"/>
    </row>
    <row r="325" spans="1:12" ht="25.5" x14ac:dyDescent="0.2">
      <c r="A325" s="5">
        <v>4</v>
      </c>
      <c r="B325" s="9" t="s">
        <v>109</v>
      </c>
      <c r="C325" s="5" t="s">
        <v>46</v>
      </c>
      <c r="D325" s="76">
        <v>1</v>
      </c>
      <c r="E325" s="4">
        <v>9600000</v>
      </c>
      <c r="F325" s="20">
        <f>+E325*D325</f>
        <v>9600000</v>
      </c>
      <c r="G325" s="49"/>
      <c r="H325" s="105"/>
      <c r="I325" s="105"/>
      <c r="J325" s="105"/>
      <c r="K325" s="105"/>
      <c r="L325" s="106"/>
    </row>
    <row r="326" spans="1:12" ht="39" thickBot="1" x14ac:dyDescent="0.25">
      <c r="A326" s="5">
        <v>5</v>
      </c>
      <c r="B326" s="9" t="s">
        <v>157</v>
      </c>
      <c r="C326" s="5" t="s">
        <v>46</v>
      </c>
      <c r="D326" s="76">
        <v>1</v>
      </c>
      <c r="E326" s="58">
        <v>66000000</v>
      </c>
      <c r="F326" s="20">
        <f>+E326*D326</f>
        <v>66000000</v>
      </c>
      <c r="G326" s="49"/>
      <c r="H326" s="105"/>
      <c r="I326" s="105"/>
      <c r="J326" s="105"/>
      <c r="K326" s="105"/>
      <c r="L326" s="106"/>
    </row>
    <row r="327" spans="1:12" ht="13.5" thickBot="1" x14ac:dyDescent="0.25">
      <c r="A327" s="2"/>
      <c r="B327" s="1"/>
      <c r="C327" s="2"/>
      <c r="D327" s="74"/>
      <c r="E327" s="56" t="s">
        <v>45</v>
      </c>
      <c r="F327" s="84">
        <f>SUM(F322:F326)</f>
        <v>188760000</v>
      </c>
      <c r="G327" s="49"/>
      <c r="H327" s="105"/>
      <c r="I327" s="105"/>
      <c r="J327" s="105"/>
      <c r="K327" s="105"/>
      <c r="L327" s="106"/>
    </row>
    <row r="328" spans="1:12" ht="25.5" x14ac:dyDescent="0.2">
      <c r="A328" s="87" t="s">
        <v>459</v>
      </c>
      <c r="B328" s="10" t="s">
        <v>117</v>
      </c>
      <c r="C328" s="2"/>
      <c r="D328" s="73"/>
      <c r="E328" s="54"/>
      <c r="F328" s="30"/>
      <c r="G328" s="49"/>
      <c r="H328" s="105"/>
      <c r="I328" s="105"/>
      <c r="J328" s="105"/>
      <c r="K328" s="105"/>
      <c r="L328" s="106"/>
    </row>
    <row r="329" spans="1:12" ht="51" x14ac:dyDescent="0.2">
      <c r="A329" s="5">
        <v>1</v>
      </c>
      <c r="B329" s="9" t="s">
        <v>116</v>
      </c>
      <c r="C329" s="5" t="s">
        <v>44</v>
      </c>
      <c r="D329" s="76">
        <v>18</v>
      </c>
      <c r="E329" s="4">
        <v>3580000</v>
      </c>
      <c r="F329" s="90">
        <f t="shared" ref="F329:F334" si="14">+E329*D329</f>
        <v>64440000</v>
      </c>
      <c r="G329" s="49"/>
      <c r="H329" s="105"/>
      <c r="I329" s="105"/>
      <c r="J329" s="105"/>
      <c r="K329" s="105"/>
      <c r="L329" s="106"/>
    </row>
    <row r="330" spans="1:12" ht="51" x14ac:dyDescent="0.2">
      <c r="A330" s="5">
        <v>2</v>
      </c>
      <c r="B330" s="9" t="s">
        <v>112</v>
      </c>
      <c r="C330" s="5" t="s">
        <v>44</v>
      </c>
      <c r="D330" s="76">
        <v>560</v>
      </c>
      <c r="E330" s="4">
        <v>108400</v>
      </c>
      <c r="F330" s="90">
        <f t="shared" si="14"/>
        <v>60704000</v>
      </c>
      <c r="G330" s="49"/>
      <c r="H330" s="105"/>
      <c r="I330" s="105"/>
      <c r="J330" s="105"/>
      <c r="K330" s="105"/>
      <c r="L330" s="106"/>
    </row>
    <row r="331" spans="1:12" ht="63.75" x14ac:dyDescent="0.2">
      <c r="A331" s="5">
        <v>3</v>
      </c>
      <c r="B331" s="9" t="s">
        <v>113</v>
      </c>
      <c r="C331" s="5" t="s">
        <v>44</v>
      </c>
      <c r="D331" s="76">
        <v>600</v>
      </c>
      <c r="E331" s="4">
        <v>78400</v>
      </c>
      <c r="F331" s="90">
        <f t="shared" si="14"/>
        <v>47040000</v>
      </c>
      <c r="G331" s="49"/>
      <c r="H331" s="105"/>
      <c r="I331" s="105"/>
      <c r="J331" s="105"/>
      <c r="K331" s="105"/>
      <c r="L331" s="106"/>
    </row>
    <row r="332" spans="1:12" ht="63.75" x14ac:dyDescent="0.2">
      <c r="A332" s="5">
        <v>4</v>
      </c>
      <c r="B332" s="9" t="s">
        <v>114</v>
      </c>
      <c r="C332" s="5" t="s">
        <v>44</v>
      </c>
      <c r="D332" s="76">
        <v>600</v>
      </c>
      <c r="E332" s="4">
        <v>78400</v>
      </c>
      <c r="F332" s="90">
        <f t="shared" si="14"/>
        <v>47040000</v>
      </c>
      <c r="G332" s="49"/>
      <c r="H332" s="105"/>
      <c r="I332" s="105"/>
      <c r="J332" s="105"/>
      <c r="K332" s="105"/>
      <c r="L332" s="106"/>
    </row>
    <row r="333" spans="1:12" ht="63.75" x14ac:dyDescent="0.2">
      <c r="A333" s="5">
        <v>5</v>
      </c>
      <c r="B333" s="9" t="s">
        <v>160</v>
      </c>
      <c r="C333" s="5" t="s">
        <v>44</v>
      </c>
      <c r="D333" s="76">
        <v>480</v>
      </c>
      <c r="E333" s="4">
        <v>34000</v>
      </c>
      <c r="F333" s="90">
        <f t="shared" si="14"/>
        <v>16320000</v>
      </c>
      <c r="G333" s="49"/>
      <c r="H333" s="105"/>
      <c r="I333" s="105"/>
      <c r="J333" s="105"/>
      <c r="K333" s="105"/>
      <c r="L333" s="106"/>
    </row>
    <row r="334" spans="1:12" ht="51.75" thickBot="1" x14ac:dyDescent="0.25">
      <c r="A334" s="5">
        <v>6</v>
      </c>
      <c r="B334" s="9" t="s">
        <v>115</v>
      </c>
      <c r="C334" s="5" t="s">
        <v>44</v>
      </c>
      <c r="D334" s="76">
        <v>35</v>
      </c>
      <c r="E334" s="58">
        <v>274000</v>
      </c>
      <c r="F334" s="91">
        <f t="shared" si="14"/>
        <v>9590000</v>
      </c>
      <c r="G334" s="49"/>
      <c r="H334" s="105"/>
      <c r="I334" s="105"/>
      <c r="J334" s="105"/>
      <c r="K334" s="105"/>
      <c r="L334" s="106"/>
    </row>
    <row r="335" spans="1:12" ht="13.5" thickBot="1" x14ac:dyDescent="0.25">
      <c r="A335" s="2"/>
      <c r="B335" s="1"/>
      <c r="C335" s="2"/>
      <c r="D335" s="74"/>
      <c r="E335" s="56" t="s">
        <v>45</v>
      </c>
      <c r="F335" s="84">
        <f>SUM(F329:F334)</f>
        <v>245134000</v>
      </c>
      <c r="G335" s="49"/>
      <c r="H335" s="105"/>
      <c r="I335" s="105"/>
      <c r="J335" s="105"/>
      <c r="K335" s="105"/>
      <c r="L335" s="106"/>
    </row>
    <row r="336" spans="1:12" x14ac:dyDescent="0.2">
      <c r="A336" s="87" t="s">
        <v>460</v>
      </c>
      <c r="B336" s="10" t="s">
        <v>118</v>
      </c>
      <c r="C336" s="2"/>
      <c r="D336" s="73"/>
      <c r="E336" s="54"/>
      <c r="F336" s="30"/>
      <c r="G336" s="49"/>
      <c r="H336" s="105"/>
      <c r="I336" s="105"/>
      <c r="J336" s="105"/>
      <c r="K336" s="105"/>
      <c r="L336" s="106"/>
    </row>
    <row r="337" spans="1:12" x14ac:dyDescent="0.2">
      <c r="A337" s="2">
        <v>1</v>
      </c>
      <c r="B337" s="9" t="s">
        <v>119</v>
      </c>
      <c r="C337" s="2" t="s">
        <v>46</v>
      </c>
      <c r="D337" s="73">
        <v>2</v>
      </c>
      <c r="E337" s="3">
        <v>2016000</v>
      </c>
      <c r="F337" s="20">
        <f t="shared" ref="F337:F345" si="15">+E337*D337</f>
        <v>4032000</v>
      </c>
      <c r="G337" s="49"/>
      <c r="H337" s="105"/>
      <c r="I337" s="105"/>
      <c r="J337" s="105"/>
      <c r="K337" s="105"/>
      <c r="L337" s="106"/>
    </row>
    <row r="338" spans="1:12" x14ac:dyDescent="0.2">
      <c r="A338" s="2">
        <v>2</v>
      </c>
      <c r="B338" s="9" t="s">
        <v>120</v>
      </c>
      <c r="C338" s="2" t="s">
        <v>46</v>
      </c>
      <c r="D338" s="73">
        <v>39</v>
      </c>
      <c r="E338" s="3">
        <v>1104000</v>
      </c>
      <c r="F338" s="20">
        <f t="shared" si="15"/>
        <v>43056000</v>
      </c>
      <c r="G338" s="49"/>
      <c r="H338" s="105"/>
      <c r="I338" s="105"/>
      <c r="J338" s="105"/>
      <c r="K338" s="105"/>
      <c r="L338" s="106"/>
    </row>
    <row r="339" spans="1:12" ht="25.5" x14ac:dyDescent="0.2">
      <c r="A339" s="2">
        <v>3</v>
      </c>
      <c r="B339" s="9" t="s">
        <v>121</v>
      </c>
      <c r="C339" s="2" t="s">
        <v>46</v>
      </c>
      <c r="D339" s="73">
        <v>5</v>
      </c>
      <c r="E339" s="3">
        <v>1620000</v>
      </c>
      <c r="F339" s="20">
        <f t="shared" si="15"/>
        <v>8100000</v>
      </c>
      <c r="G339" s="49"/>
      <c r="H339" s="105"/>
      <c r="I339" s="105"/>
      <c r="J339" s="105"/>
      <c r="K339" s="105"/>
      <c r="L339" s="106"/>
    </row>
    <row r="340" spans="1:12" ht="25.5" x14ac:dyDescent="0.2">
      <c r="A340" s="5">
        <v>4</v>
      </c>
      <c r="B340" s="9" t="s">
        <v>123</v>
      </c>
      <c r="C340" s="5" t="s">
        <v>46</v>
      </c>
      <c r="D340" s="76">
        <v>33</v>
      </c>
      <c r="E340" s="4">
        <v>552000</v>
      </c>
      <c r="F340" s="90">
        <f t="shared" si="15"/>
        <v>18216000</v>
      </c>
      <c r="G340" s="49"/>
      <c r="H340" s="105"/>
      <c r="I340" s="105"/>
      <c r="J340" s="105"/>
      <c r="K340" s="105"/>
      <c r="L340" s="106"/>
    </row>
    <row r="341" spans="1:12" ht="25.5" x14ac:dyDescent="0.2">
      <c r="A341" s="5">
        <v>5</v>
      </c>
      <c r="B341" s="9" t="s">
        <v>122</v>
      </c>
      <c r="C341" s="5" t="s">
        <v>46</v>
      </c>
      <c r="D341" s="76">
        <v>14</v>
      </c>
      <c r="E341" s="4">
        <v>528000</v>
      </c>
      <c r="F341" s="90">
        <f t="shared" si="15"/>
        <v>7392000</v>
      </c>
      <c r="G341" s="49"/>
      <c r="H341" s="105"/>
      <c r="I341" s="105"/>
      <c r="J341" s="105"/>
      <c r="K341" s="105"/>
      <c r="L341" s="106"/>
    </row>
    <row r="342" spans="1:12" ht="25.5" x14ac:dyDescent="0.2">
      <c r="A342" s="2">
        <v>6</v>
      </c>
      <c r="B342" s="9" t="s">
        <v>124</v>
      </c>
      <c r="C342" s="2" t="s">
        <v>44</v>
      </c>
      <c r="D342" s="73">
        <v>570</v>
      </c>
      <c r="E342" s="3">
        <v>12240</v>
      </c>
      <c r="F342" s="20">
        <f t="shared" si="15"/>
        <v>6976800</v>
      </c>
      <c r="G342" s="49"/>
      <c r="H342" s="105"/>
      <c r="I342" s="105"/>
      <c r="J342" s="105"/>
      <c r="K342" s="105"/>
      <c r="L342" s="106"/>
    </row>
    <row r="343" spans="1:12" x14ac:dyDescent="0.2">
      <c r="A343" s="2">
        <v>7</v>
      </c>
      <c r="B343" s="9" t="s">
        <v>125</v>
      </c>
      <c r="C343" s="2" t="s">
        <v>44</v>
      </c>
      <c r="D343" s="73">
        <v>1900</v>
      </c>
      <c r="E343" s="3">
        <v>11100</v>
      </c>
      <c r="F343" s="20">
        <f t="shared" si="15"/>
        <v>21090000</v>
      </c>
      <c r="G343" s="49"/>
      <c r="H343" s="105"/>
      <c r="I343" s="105"/>
      <c r="J343" s="105"/>
      <c r="K343" s="105"/>
      <c r="L343" s="106"/>
    </row>
    <row r="344" spans="1:12" x14ac:dyDescent="0.2">
      <c r="A344" s="2">
        <v>8</v>
      </c>
      <c r="B344" s="9" t="s">
        <v>126</v>
      </c>
      <c r="C344" s="2" t="s">
        <v>44</v>
      </c>
      <c r="D344" s="73">
        <v>600</v>
      </c>
      <c r="E344" s="3">
        <v>7200</v>
      </c>
      <c r="F344" s="20">
        <f t="shared" si="15"/>
        <v>4320000</v>
      </c>
      <c r="G344" s="49"/>
      <c r="H344" s="105"/>
      <c r="I344" s="105"/>
      <c r="J344" s="105"/>
      <c r="K344" s="105"/>
      <c r="L344" s="106"/>
    </row>
    <row r="345" spans="1:12" ht="13.5" thickBot="1" x14ac:dyDescent="0.25">
      <c r="A345" s="2">
        <v>9</v>
      </c>
      <c r="B345" s="9" t="s">
        <v>127</v>
      </c>
      <c r="C345" s="2" t="s">
        <v>44</v>
      </c>
      <c r="D345" s="73">
        <v>800</v>
      </c>
      <c r="E345" s="55">
        <v>4680</v>
      </c>
      <c r="F345" s="27">
        <f t="shared" si="15"/>
        <v>3744000</v>
      </c>
      <c r="G345" s="49"/>
      <c r="H345" s="105"/>
      <c r="I345" s="105"/>
      <c r="J345" s="105"/>
      <c r="K345" s="105"/>
      <c r="L345" s="106"/>
    </row>
    <row r="346" spans="1:12" ht="13.5" thickBot="1" x14ac:dyDescent="0.25">
      <c r="A346" s="2"/>
      <c r="B346" s="1"/>
      <c r="C346" s="2"/>
      <c r="D346" s="74"/>
      <c r="E346" s="56" t="s">
        <v>45</v>
      </c>
      <c r="F346" s="84">
        <f>SUM(F337:F345)</f>
        <v>116926800</v>
      </c>
      <c r="G346" s="49"/>
      <c r="H346" s="105"/>
      <c r="I346" s="105"/>
      <c r="J346" s="105"/>
      <c r="K346" s="105"/>
      <c r="L346" s="106"/>
    </row>
    <row r="347" spans="1:12" x14ac:dyDescent="0.2">
      <c r="A347" s="87" t="s">
        <v>461</v>
      </c>
      <c r="B347" s="10" t="s">
        <v>128</v>
      </c>
      <c r="C347" s="2"/>
      <c r="D347" s="73"/>
      <c r="E347" s="54"/>
      <c r="F347" s="30"/>
      <c r="G347" s="49"/>
      <c r="H347" s="105"/>
      <c r="I347" s="105"/>
      <c r="J347" s="105"/>
      <c r="K347" s="105"/>
      <c r="L347" s="106"/>
    </row>
    <row r="348" spans="1:12" ht="25.5" x14ac:dyDescent="0.2">
      <c r="A348" s="5">
        <v>1</v>
      </c>
      <c r="B348" s="9" t="s">
        <v>129</v>
      </c>
      <c r="C348" s="5" t="s">
        <v>46</v>
      </c>
      <c r="D348" s="76">
        <v>1</v>
      </c>
      <c r="E348" s="4">
        <v>2640000</v>
      </c>
      <c r="F348" s="90">
        <f t="shared" ref="F348:F362" si="16">+E348*D348</f>
        <v>2640000</v>
      </c>
      <c r="G348" s="49"/>
      <c r="H348" s="105"/>
      <c r="I348" s="105"/>
      <c r="J348" s="105"/>
      <c r="K348" s="105"/>
      <c r="L348" s="106"/>
    </row>
    <row r="349" spans="1:12" ht="25.5" x14ac:dyDescent="0.2">
      <c r="A349" s="5">
        <v>2</v>
      </c>
      <c r="B349" s="9" t="s">
        <v>130</v>
      </c>
      <c r="C349" s="5" t="s">
        <v>44</v>
      </c>
      <c r="D349" s="76">
        <v>24</v>
      </c>
      <c r="E349" s="4">
        <v>26640</v>
      </c>
      <c r="F349" s="90">
        <f t="shared" si="16"/>
        <v>639360</v>
      </c>
      <c r="G349" s="49"/>
      <c r="H349" s="105"/>
      <c r="I349" s="105"/>
      <c r="J349" s="105"/>
      <c r="K349" s="105"/>
      <c r="L349" s="106"/>
    </row>
    <row r="350" spans="1:12" x14ac:dyDescent="0.2">
      <c r="A350" s="2">
        <v>3</v>
      </c>
      <c r="B350" s="9" t="s">
        <v>131</v>
      </c>
      <c r="C350" s="2" t="s">
        <v>46</v>
      </c>
      <c r="D350" s="73">
        <v>1</v>
      </c>
      <c r="E350" s="3">
        <v>300000</v>
      </c>
      <c r="F350" s="90">
        <f t="shared" si="16"/>
        <v>300000</v>
      </c>
      <c r="G350" s="49"/>
      <c r="H350" s="105"/>
      <c r="I350" s="105"/>
      <c r="J350" s="105"/>
      <c r="K350" s="105"/>
      <c r="L350" s="106"/>
    </row>
    <row r="351" spans="1:12" ht="25.5" x14ac:dyDescent="0.2">
      <c r="A351" s="5">
        <v>4</v>
      </c>
      <c r="B351" s="9" t="s">
        <v>132</v>
      </c>
      <c r="C351" s="5" t="s">
        <v>46</v>
      </c>
      <c r="D351" s="76">
        <v>22</v>
      </c>
      <c r="E351" s="4">
        <v>54000</v>
      </c>
      <c r="F351" s="90">
        <f t="shared" si="16"/>
        <v>1188000</v>
      </c>
      <c r="G351" s="49"/>
      <c r="H351" s="105"/>
      <c r="I351" s="105"/>
      <c r="J351" s="105"/>
      <c r="K351" s="105"/>
      <c r="L351" s="106"/>
    </row>
    <row r="352" spans="1:12" ht="25.5" x14ac:dyDescent="0.2">
      <c r="A352" s="2">
        <v>5</v>
      </c>
      <c r="B352" s="9" t="s">
        <v>133</v>
      </c>
      <c r="C352" s="2" t="s">
        <v>46</v>
      </c>
      <c r="D352" s="73">
        <v>17</v>
      </c>
      <c r="E352" s="3">
        <v>54000</v>
      </c>
      <c r="F352" s="20">
        <f t="shared" si="16"/>
        <v>918000</v>
      </c>
      <c r="G352" s="49"/>
      <c r="H352" s="105"/>
      <c r="I352" s="105"/>
      <c r="J352" s="105"/>
      <c r="K352" s="105"/>
      <c r="L352" s="106"/>
    </row>
    <row r="353" spans="1:12" ht="25.5" x14ac:dyDescent="0.2">
      <c r="A353" s="5">
        <v>6</v>
      </c>
      <c r="B353" s="9" t="s">
        <v>134</v>
      </c>
      <c r="C353" s="5" t="s">
        <v>46</v>
      </c>
      <c r="D353" s="76">
        <v>19</v>
      </c>
      <c r="E353" s="4">
        <v>54000</v>
      </c>
      <c r="F353" s="90">
        <f t="shared" si="16"/>
        <v>1026000</v>
      </c>
      <c r="G353" s="49"/>
      <c r="H353" s="105"/>
      <c r="I353" s="105"/>
      <c r="J353" s="105"/>
      <c r="K353" s="105"/>
      <c r="L353" s="106"/>
    </row>
    <row r="354" spans="1:12" ht="25.5" x14ac:dyDescent="0.2">
      <c r="A354" s="5">
        <v>7</v>
      </c>
      <c r="B354" s="9" t="s">
        <v>159</v>
      </c>
      <c r="C354" s="5" t="s">
        <v>46</v>
      </c>
      <c r="D354" s="76">
        <v>1</v>
      </c>
      <c r="E354" s="4">
        <v>72000</v>
      </c>
      <c r="F354" s="90">
        <f t="shared" si="16"/>
        <v>72000</v>
      </c>
      <c r="G354" s="49"/>
      <c r="H354" s="105"/>
      <c r="I354" s="105"/>
      <c r="J354" s="105"/>
      <c r="K354" s="105"/>
      <c r="L354" s="106"/>
    </row>
    <row r="355" spans="1:12" x14ac:dyDescent="0.2">
      <c r="A355" s="2">
        <v>8</v>
      </c>
      <c r="B355" s="9" t="s">
        <v>135</v>
      </c>
      <c r="C355" s="2" t="s">
        <v>46</v>
      </c>
      <c r="D355" s="73">
        <v>13</v>
      </c>
      <c r="E355" s="3">
        <v>24000</v>
      </c>
      <c r="F355" s="20">
        <f t="shared" si="16"/>
        <v>312000</v>
      </c>
      <c r="G355" s="49"/>
      <c r="H355" s="105"/>
      <c r="I355" s="105"/>
      <c r="J355" s="105"/>
      <c r="K355" s="105"/>
      <c r="L355" s="106"/>
    </row>
    <row r="356" spans="1:12" ht="25.5" x14ac:dyDescent="0.2">
      <c r="A356" s="2">
        <v>9</v>
      </c>
      <c r="B356" s="9" t="s">
        <v>136</v>
      </c>
      <c r="C356" s="2" t="s">
        <v>46</v>
      </c>
      <c r="D356" s="73">
        <v>15</v>
      </c>
      <c r="E356" s="3">
        <v>156000</v>
      </c>
      <c r="F356" s="20">
        <f t="shared" si="16"/>
        <v>2340000</v>
      </c>
      <c r="G356" s="49"/>
      <c r="H356" s="105"/>
      <c r="I356" s="105"/>
      <c r="J356" s="105"/>
      <c r="K356" s="105"/>
      <c r="L356" s="106"/>
    </row>
    <row r="357" spans="1:12" ht="25.5" x14ac:dyDescent="0.2">
      <c r="A357" s="2">
        <v>10</v>
      </c>
      <c r="B357" s="9" t="s">
        <v>137</v>
      </c>
      <c r="C357" s="2" t="s">
        <v>46</v>
      </c>
      <c r="D357" s="73">
        <v>4</v>
      </c>
      <c r="E357" s="3">
        <v>222000</v>
      </c>
      <c r="F357" s="20">
        <f t="shared" si="16"/>
        <v>888000</v>
      </c>
      <c r="G357" s="49"/>
      <c r="H357" s="105"/>
      <c r="I357" s="105"/>
      <c r="J357" s="105"/>
      <c r="K357" s="105"/>
      <c r="L357" s="106"/>
    </row>
    <row r="358" spans="1:12" x14ac:dyDescent="0.2">
      <c r="A358" s="2">
        <v>11</v>
      </c>
      <c r="B358" s="9" t="s">
        <v>138</v>
      </c>
      <c r="C358" s="2" t="s">
        <v>46</v>
      </c>
      <c r="D358" s="73">
        <v>17</v>
      </c>
      <c r="E358" s="3">
        <v>90000</v>
      </c>
      <c r="F358" s="20">
        <f t="shared" si="16"/>
        <v>1530000</v>
      </c>
      <c r="G358" s="49"/>
      <c r="H358" s="105"/>
      <c r="I358" s="105"/>
      <c r="J358" s="105"/>
      <c r="K358" s="105"/>
      <c r="L358" s="106"/>
    </row>
    <row r="359" spans="1:12" ht="25.5" x14ac:dyDescent="0.2">
      <c r="A359" s="5">
        <v>12</v>
      </c>
      <c r="B359" s="9" t="s">
        <v>139</v>
      </c>
      <c r="C359" s="5" t="s">
        <v>46</v>
      </c>
      <c r="D359" s="76">
        <v>1</v>
      </c>
      <c r="E359" s="4">
        <v>456000</v>
      </c>
      <c r="F359" s="90">
        <f t="shared" si="16"/>
        <v>456000</v>
      </c>
      <c r="G359" s="49"/>
      <c r="H359" s="105"/>
      <c r="I359" s="105"/>
      <c r="J359" s="105"/>
      <c r="K359" s="105"/>
      <c r="L359" s="106"/>
    </row>
    <row r="360" spans="1:12" ht="25.5" x14ac:dyDescent="0.2">
      <c r="A360" s="2">
        <v>13</v>
      </c>
      <c r="B360" s="9" t="s">
        <v>98</v>
      </c>
      <c r="C360" s="2" t="s">
        <v>46</v>
      </c>
      <c r="D360" s="73">
        <v>40</v>
      </c>
      <c r="E360" s="3">
        <v>65000</v>
      </c>
      <c r="F360" s="20">
        <f t="shared" si="16"/>
        <v>2600000</v>
      </c>
      <c r="G360" s="49"/>
      <c r="H360" s="105"/>
      <c r="I360" s="105"/>
      <c r="J360" s="105"/>
      <c r="K360" s="105"/>
      <c r="L360" s="106"/>
    </row>
    <row r="361" spans="1:12" x14ac:dyDescent="0.2">
      <c r="A361" s="2">
        <v>14</v>
      </c>
      <c r="B361" s="9" t="s">
        <v>140</v>
      </c>
      <c r="C361" s="2" t="s">
        <v>46</v>
      </c>
      <c r="D361" s="73">
        <v>2</v>
      </c>
      <c r="E361" s="3">
        <v>65000</v>
      </c>
      <c r="F361" s="20">
        <f t="shared" si="16"/>
        <v>130000</v>
      </c>
      <c r="G361" s="49"/>
      <c r="H361" s="105"/>
      <c r="I361" s="105"/>
      <c r="J361" s="105"/>
      <c r="K361" s="105"/>
      <c r="L361" s="106"/>
    </row>
    <row r="362" spans="1:12" ht="13.5" thickBot="1" x14ac:dyDescent="0.25">
      <c r="A362" s="2">
        <v>15</v>
      </c>
      <c r="B362" s="9" t="s">
        <v>93</v>
      </c>
      <c r="C362" s="2" t="s">
        <v>46</v>
      </c>
      <c r="D362" s="73">
        <v>1</v>
      </c>
      <c r="E362" s="55">
        <v>102000</v>
      </c>
      <c r="F362" s="90">
        <f t="shared" si="16"/>
        <v>102000</v>
      </c>
      <c r="G362" s="49"/>
      <c r="H362" s="105"/>
      <c r="I362" s="105"/>
      <c r="J362" s="105"/>
      <c r="K362" s="105"/>
      <c r="L362" s="106"/>
    </row>
    <row r="363" spans="1:12" ht="13.5" thickBot="1" x14ac:dyDescent="0.25">
      <c r="A363" s="2"/>
      <c r="B363" s="9"/>
      <c r="C363" s="2"/>
      <c r="D363" s="74"/>
      <c r="E363" s="56" t="s">
        <v>45</v>
      </c>
      <c r="F363" s="84">
        <f>SUM(F348:F362)</f>
        <v>15141360</v>
      </c>
      <c r="G363" s="49"/>
      <c r="H363" s="105"/>
      <c r="I363" s="105"/>
      <c r="J363" s="105"/>
      <c r="K363" s="105"/>
      <c r="L363" s="106"/>
    </row>
    <row r="364" spans="1:12" x14ac:dyDescent="0.2">
      <c r="A364" s="87" t="s">
        <v>462</v>
      </c>
      <c r="B364" s="10" t="s">
        <v>141</v>
      </c>
      <c r="C364" s="2"/>
      <c r="D364" s="73"/>
      <c r="E364" s="54"/>
      <c r="F364" s="30"/>
      <c r="G364" s="49"/>
      <c r="H364" s="105"/>
      <c r="I364" s="105"/>
      <c r="J364" s="105"/>
      <c r="K364" s="105"/>
      <c r="L364" s="106"/>
    </row>
    <row r="365" spans="1:12" x14ac:dyDescent="0.2">
      <c r="A365" s="2">
        <v>1</v>
      </c>
      <c r="B365" s="9" t="s">
        <v>142</v>
      </c>
      <c r="C365" s="2" t="s">
        <v>46</v>
      </c>
      <c r="D365" s="73">
        <v>1</v>
      </c>
      <c r="E365" s="3">
        <v>432000</v>
      </c>
      <c r="F365" s="20">
        <f>+E365*D365</f>
        <v>432000</v>
      </c>
      <c r="G365" s="49"/>
      <c r="H365" s="105"/>
      <c r="I365" s="105"/>
      <c r="J365" s="105"/>
      <c r="K365" s="105"/>
      <c r="L365" s="106"/>
    </row>
    <row r="366" spans="1:12" x14ac:dyDescent="0.2">
      <c r="A366" s="2">
        <v>2</v>
      </c>
      <c r="B366" s="9" t="s">
        <v>143</v>
      </c>
      <c r="C366" s="2" t="s">
        <v>46</v>
      </c>
      <c r="D366" s="73">
        <v>1</v>
      </c>
      <c r="E366" s="3">
        <v>192000</v>
      </c>
      <c r="F366" s="20">
        <f t="shared" ref="F366:F371" si="17">+E366*D366</f>
        <v>192000</v>
      </c>
      <c r="G366" s="49"/>
      <c r="H366" s="105"/>
      <c r="I366" s="105"/>
      <c r="J366" s="105"/>
      <c r="K366" s="105"/>
      <c r="L366" s="106"/>
    </row>
    <row r="367" spans="1:12" x14ac:dyDescent="0.2">
      <c r="A367" s="2">
        <v>3</v>
      </c>
      <c r="B367" s="9" t="s">
        <v>144</v>
      </c>
      <c r="C367" s="2" t="s">
        <v>46</v>
      </c>
      <c r="D367" s="73">
        <v>4</v>
      </c>
      <c r="E367" s="3">
        <v>54000</v>
      </c>
      <c r="F367" s="20">
        <f t="shared" si="17"/>
        <v>216000</v>
      </c>
      <c r="G367" s="49"/>
      <c r="H367" s="105"/>
      <c r="I367" s="105"/>
      <c r="J367" s="105"/>
      <c r="K367" s="105"/>
      <c r="L367" s="106"/>
    </row>
    <row r="368" spans="1:12" x14ac:dyDescent="0.2">
      <c r="A368" s="2">
        <v>4</v>
      </c>
      <c r="B368" s="9" t="s">
        <v>145</v>
      </c>
      <c r="C368" s="2" t="s">
        <v>46</v>
      </c>
      <c r="D368" s="73">
        <v>3</v>
      </c>
      <c r="E368" s="3">
        <v>90000</v>
      </c>
      <c r="F368" s="20">
        <f t="shared" si="17"/>
        <v>270000</v>
      </c>
      <c r="G368" s="49"/>
      <c r="H368" s="105"/>
      <c r="I368" s="105"/>
      <c r="J368" s="105"/>
      <c r="K368" s="105"/>
      <c r="L368" s="106"/>
    </row>
    <row r="369" spans="1:12" x14ac:dyDescent="0.2">
      <c r="A369" s="2">
        <v>5</v>
      </c>
      <c r="B369" s="9" t="s">
        <v>146</v>
      </c>
      <c r="C369" s="2" t="s">
        <v>46</v>
      </c>
      <c r="D369" s="73">
        <v>1</v>
      </c>
      <c r="E369" s="3">
        <v>180000</v>
      </c>
      <c r="F369" s="20">
        <f t="shared" si="17"/>
        <v>180000</v>
      </c>
      <c r="G369" s="49"/>
      <c r="H369" s="105"/>
      <c r="I369" s="105"/>
      <c r="J369" s="105"/>
      <c r="K369" s="105"/>
      <c r="L369" s="106"/>
    </row>
    <row r="370" spans="1:12" x14ac:dyDescent="0.2">
      <c r="A370" s="2">
        <v>6</v>
      </c>
      <c r="B370" s="9" t="s">
        <v>147</v>
      </c>
      <c r="C370" s="2" t="s">
        <v>46</v>
      </c>
      <c r="D370" s="73">
        <v>2</v>
      </c>
      <c r="E370" s="3">
        <v>54000</v>
      </c>
      <c r="F370" s="20">
        <f t="shared" si="17"/>
        <v>108000</v>
      </c>
      <c r="G370" s="49"/>
      <c r="H370" s="105"/>
      <c r="I370" s="105"/>
      <c r="J370" s="105"/>
      <c r="K370" s="105"/>
      <c r="L370" s="106"/>
    </row>
    <row r="371" spans="1:12" ht="13.5" thickBot="1" x14ac:dyDescent="0.25">
      <c r="A371" s="2">
        <v>7</v>
      </c>
      <c r="B371" s="9" t="s">
        <v>148</v>
      </c>
      <c r="C371" s="2" t="s">
        <v>46</v>
      </c>
      <c r="D371" s="73">
        <v>1</v>
      </c>
      <c r="E371" s="55">
        <v>60000</v>
      </c>
      <c r="F371" s="20">
        <f t="shared" si="17"/>
        <v>60000</v>
      </c>
      <c r="G371" s="49"/>
      <c r="H371" s="105"/>
      <c r="I371" s="105"/>
      <c r="J371" s="105"/>
      <c r="K371" s="105"/>
      <c r="L371" s="106"/>
    </row>
    <row r="372" spans="1:12" ht="13.5" thickBot="1" x14ac:dyDescent="0.25">
      <c r="A372" s="2"/>
      <c r="B372" s="9"/>
      <c r="C372" s="2"/>
      <c r="D372" s="74"/>
      <c r="E372" s="56" t="s">
        <v>45</v>
      </c>
      <c r="F372" s="84">
        <f>SUM(F365:F371)</f>
        <v>1458000</v>
      </c>
      <c r="G372" s="49"/>
      <c r="H372" s="105"/>
      <c r="I372" s="105"/>
      <c r="J372" s="105"/>
      <c r="K372" s="105"/>
      <c r="L372" s="106"/>
    </row>
    <row r="373" spans="1:12" x14ac:dyDescent="0.2">
      <c r="A373" s="87" t="s">
        <v>463</v>
      </c>
      <c r="B373" s="10" t="s">
        <v>149</v>
      </c>
      <c r="C373" s="2"/>
      <c r="D373" s="73"/>
      <c r="E373" s="54"/>
      <c r="F373" s="30"/>
      <c r="G373" s="49"/>
      <c r="H373" s="105"/>
      <c r="I373" s="105"/>
      <c r="J373" s="105"/>
      <c r="K373" s="105"/>
      <c r="L373" s="106"/>
    </row>
    <row r="374" spans="1:12" ht="51" x14ac:dyDescent="0.2">
      <c r="A374" s="5">
        <v>1</v>
      </c>
      <c r="B374" s="9" t="s">
        <v>150</v>
      </c>
      <c r="C374" s="5" t="s">
        <v>46</v>
      </c>
      <c r="D374" s="76">
        <v>1</v>
      </c>
      <c r="E374" s="4">
        <v>25000000</v>
      </c>
      <c r="F374" s="90">
        <f t="shared" ref="F374:F379" si="18">+E374*D374</f>
        <v>25000000</v>
      </c>
      <c r="G374" s="49"/>
      <c r="H374" s="105"/>
      <c r="I374" s="105"/>
      <c r="J374" s="105"/>
      <c r="K374" s="105"/>
      <c r="L374" s="106"/>
    </row>
    <row r="375" spans="1:12" x14ac:dyDescent="0.2">
      <c r="A375" s="2">
        <v>2</v>
      </c>
      <c r="B375" s="1" t="s">
        <v>158</v>
      </c>
      <c r="C375" s="2" t="s">
        <v>46</v>
      </c>
      <c r="D375" s="73">
        <v>1</v>
      </c>
      <c r="E375" s="3">
        <v>5000000</v>
      </c>
      <c r="F375" s="20">
        <f t="shared" si="18"/>
        <v>5000000</v>
      </c>
      <c r="G375" s="49"/>
      <c r="H375" s="105"/>
      <c r="I375" s="105"/>
      <c r="J375" s="105"/>
      <c r="K375" s="105"/>
      <c r="L375" s="106"/>
    </row>
    <row r="376" spans="1:12" ht="25.5" x14ac:dyDescent="0.2">
      <c r="A376" s="5">
        <v>3</v>
      </c>
      <c r="B376" s="9" t="s">
        <v>155</v>
      </c>
      <c r="C376" s="2" t="s">
        <v>46</v>
      </c>
      <c r="D376" s="76">
        <v>1</v>
      </c>
      <c r="E376" s="4">
        <v>14400000</v>
      </c>
      <c r="F376" s="20">
        <f t="shared" si="18"/>
        <v>14400000</v>
      </c>
      <c r="G376" s="49"/>
      <c r="H376" s="105"/>
      <c r="I376" s="105"/>
      <c r="J376" s="105"/>
      <c r="K376" s="105"/>
      <c r="L376" s="106"/>
    </row>
    <row r="377" spans="1:12" x14ac:dyDescent="0.2">
      <c r="A377" s="2">
        <v>4</v>
      </c>
      <c r="B377" s="9" t="s">
        <v>151</v>
      </c>
      <c r="C377" s="2" t="s">
        <v>46</v>
      </c>
      <c r="D377" s="73">
        <v>10</v>
      </c>
      <c r="E377" s="3">
        <v>7200000</v>
      </c>
      <c r="F377" s="20">
        <f t="shared" si="18"/>
        <v>72000000</v>
      </c>
      <c r="G377" s="49"/>
      <c r="H377" s="105"/>
      <c r="I377" s="105"/>
      <c r="J377" s="105"/>
      <c r="K377" s="105"/>
      <c r="L377" s="106"/>
    </row>
    <row r="378" spans="1:12" x14ac:dyDescent="0.2">
      <c r="A378" s="2">
        <v>5</v>
      </c>
      <c r="B378" s="9" t="s">
        <v>152</v>
      </c>
      <c r="C378" s="2" t="s">
        <v>46</v>
      </c>
      <c r="D378" s="73">
        <v>1</v>
      </c>
      <c r="E378" s="3">
        <v>10800000</v>
      </c>
      <c r="F378" s="20">
        <f t="shared" si="18"/>
        <v>10800000</v>
      </c>
      <c r="G378" s="49"/>
      <c r="H378" s="105"/>
      <c r="I378" s="105"/>
      <c r="J378" s="105"/>
      <c r="K378" s="105"/>
      <c r="L378" s="106"/>
    </row>
    <row r="379" spans="1:12" ht="25.5" x14ac:dyDescent="0.2">
      <c r="A379" s="5">
        <v>6</v>
      </c>
      <c r="B379" s="9" t="s">
        <v>153</v>
      </c>
      <c r="C379" s="5" t="s">
        <v>30</v>
      </c>
      <c r="D379" s="76">
        <v>1</v>
      </c>
      <c r="E379" s="4">
        <v>15000000</v>
      </c>
      <c r="F379" s="20">
        <f t="shared" si="18"/>
        <v>15000000</v>
      </c>
      <c r="G379" s="49"/>
      <c r="H379" s="105"/>
      <c r="I379" s="105"/>
      <c r="J379" s="105"/>
      <c r="K379" s="105"/>
      <c r="L379" s="106"/>
    </row>
    <row r="380" spans="1:12" ht="25.5" x14ac:dyDescent="0.2">
      <c r="A380" s="2">
        <v>7</v>
      </c>
      <c r="B380" s="9" t="s">
        <v>238</v>
      </c>
      <c r="C380" s="2" t="s">
        <v>46</v>
      </c>
      <c r="D380" s="73">
        <v>47</v>
      </c>
      <c r="E380" s="55">
        <v>1044000</v>
      </c>
      <c r="F380" s="27">
        <f>+E380*D380</f>
        <v>49068000</v>
      </c>
      <c r="G380" s="49"/>
      <c r="H380" s="105"/>
      <c r="I380" s="105"/>
      <c r="J380" s="105"/>
      <c r="K380" s="105"/>
      <c r="L380" s="106"/>
    </row>
    <row r="381" spans="1:12" ht="25.5" x14ac:dyDescent="0.2">
      <c r="A381" s="2">
        <v>8</v>
      </c>
      <c r="B381" s="9" t="s">
        <v>239</v>
      </c>
      <c r="C381" s="2" t="s">
        <v>46</v>
      </c>
      <c r="D381" s="74">
        <v>1</v>
      </c>
      <c r="E381" s="3">
        <v>4800000</v>
      </c>
      <c r="F381" s="27">
        <f>+E381*D381</f>
        <v>4800000</v>
      </c>
      <c r="G381" s="49"/>
      <c r="H381" s="105"/>
      <c r="I381" s="105"/>
      <c r="J381" s="105"/>
      <c r="K381" s="105"/>
      <c r="L381" s="106"/>
    </row>
    <row r="382" spans="1:12" ht="26.25" thickBot="1" x14ac:dyDescent="0.25">
      <c r="A382" s="2">
        <v>9</v>
      </c>
      <c r="B382" s="9" t="s">
        <v>240</v>
      </c>
      <c r="C382" s="2" t="s">
        <v>46</v>
      </c>
      <c r="D382" s="74">
        <v>1</v>
      </c>
      <c r="E382" s="55">
        <v>7000000</v>
      </c>
      <c r="F382" s="27">
        <f>+E382*D382</f>
        <v>7000000</v>
      </c>
      <c r="G382" s="49"/>
      <c r="H382" s="105"/>
      <c r="I382" s="105"/>
      <c r="J382" s="105"/>
      <c r="K382" s="105"/>
      <c r="L382" s="106"/>
    </row>
    <row r="383" spans="1:12" ht="13.5" thickBot="1" x14ac:dyDescent="0.25">
      <c r="A383" s="2"/>
      <c r="B383" s="9"/>
      <c r="C383" s="2"/>
      <c r="D383" s="74"/>
      <c r="E383" s="56" t="s">
        <v>45</v>
      </c>
      <c r="F383" s="84">
        <f>SUM(F374:F382)</f>
        <v>203068000</v>
      </c>
      <c r="G383" s="49"/>
      <c r="H383" s="105"/>
      <c r="I383" s="105"/>
      <c r="J383" s="105"/>
      <c r="K383" s="105"/>
      <c r="L383" s="106"/>
    </row>
    <row r="384" spans="1:12" x14ac:dyDescent="0.2">
      <c r="A384" s="87" t="s">
        <v>464</v>
      </c>
      <c r="B384" s="10" t="s">
        <v>241</v>
      </c>
      <c r="C384" s="2"/>
      <c r="D384" s="74"/>
      <c r="E384" s="59"/>
      <c r="F384" s="94"/>
      <c r="G384" s="49"/>
      <c r="H384" s="105"/>
      <c r="I384" s="105"/>
      <c r="J384" s="105"/>
      <c r="K384" s="105"/>
      <c r="L384" s="106"/>
    </row>
    <row r="385" spans="1:12" ht="25.5" x14ac:dyDescent="0.2">
      <c r="A385" s="2">
        <v>1</v>
      </c>
      <c r="B385" s="9" t="s">
        <v>242</v>
      </c>
      <c r="C385" s="2" t="s">
        <v>19</v>
      </c>
      <c r="D385" s="74">
        <v>1</v>
      </c>
      <c r="E385" s="3">
        <v>8600000</v>
      </c>
      <c r="F385" s="27">
        <f>+E385*D385</f>
        <v>8600000</v>
      </c>
      <c r="G385" s="49"/>
      <c r="H385" s="105"/>
      <c r="I385" s="105"/>
      <c r="J385" s="105"/>
      <c r="K385" s="105"/>
      <c r="L385" s="106"/>
    </row>
    <row r="386" spans="1:12" x14ac:dyDescent="0.2">
      <c r="A386" s="2">
        <v>2</v>
      </c>
      <c r="B386" s="9" t="s">
        <v>243</v>
      </c>
      <c r="C386" s="2" t="s">
        <v>19</v>
      </c>
      <c r="D386" s="74">
        <v>1</v>
      </c>
      <c r="E386" s="3">
        <v>4100000</v>
      </c>
      <c r="F386" s="27">
        <f>+E386*D386</f>
        <v>4100000</v>
      </c>
      <c r="G386" s="49"/>
      <c r="H386" s="105"/>
      <c r="I386" s="105"/>
      <c r="J386" s="105"/>
      <c r="K386" s="105"/>
      <c r="L386" s="106"/>
    </row>
    <row r="387" spans="1:12" ht="26.25" thickBot="1" x14ac:dyDescent="0.25">
      <c r="A387" s="2">
        <v>3</v>
      </c>
      <c r="B387" s="9" t="s">
        <v>244</v>
      </c>
      <c r="C387" s="2" t="s">
        <v>19</v>
      </c>
      <c r="D387" s="74">
        <v>1</v>
      </c>
      <c r="E387" s="55">
        <v>5800000</v>
      </c>
      <c r="F387" s="27">
        <f>+E387*D387</f>
        <v>5800000</v>
      </c>
      <c r="G387" s="49"/>
      <c r="H387" s="105"/>
      <c r="I387" s="105"/>
      <c r="J387" s="105"/>
      <c r="K387" s="105"/>
      <c r="L387" s="106"/>
    </row>
    <row r="388" spans="1:12" ht="13.5" thickBot="1" x14ac:dyDescent="0.25">
      <c r="A388" s="2"/>
      <c r="B388" s="9"/>
      <c r="C388" s="2"/>
      <c r="D388" s="74"/>
      <c r="E388" s="56" t="s">
        <v>45</v>
      </c>
      <c r="F388" s="84">
        <f>SUM(F385:F387)</f>
        <v>18500000</v>
      </c>
      <c r="G388" s="49"/>
      <c r="H388" s="105"/>
      <c r="I388" s="105"/>
      <c r="J388" s="105"/>
      <c r="K388" s="105"/>
      <c r="L388" s="106"/>
    </row>
    <row r="389" spans="1:12" ht="13.5" thickBot="1" x14ac:dyDescent="0.25">
      <c r="A389" s="2"/>
      <c r="B389" s="9"/>
      <c r="C389" s="2"/>
      <c r="D389" s="74"/>
      <c r="E389" s="56" t="s">
        <v>45</v>
      </c>
      <c r="F389" s="84">
        <f>+F388+F383+F372+F363+F346+F335+F327+F320+F317+F314+F311+F305</f>
        <v>1518142160</v>
      </c>
      <c r="G389" s="49"/>
      <c r="H389" s="105"/>
      <c r="I389" s="105"/>
      <c r="J389" s="105"/>
      <c r="K389" s="105"/>
      <c r="L389" s="106"/>
    </row>
    <row r="390" spans="1:12" x14ac:dyDescent="0.2">
      <c r="A390" s="87">
        <v>1.1499999999999999</v>
      </c>
      <c r="B390" s="10" t="s">
        <v>193</v>
      </c>
      <c r="C390" s="2"/>
      <c r="D390" s="73"/>
      <c r="E390" s="54"/>
      <c r="F390" s="30"/>
      <c r="G390" s="49"/>
      <c r="H390" s="49"/>
      <c r="I390" s="49"/>
      <c r="J390" s="49"/>
      <c r="K390" s="49"/>
      <c r="L390" s="106"/>
    </row>
    <row r="391" spans="1:12" x14ac:dyDescent="0.2">
      <c r="A391" s="87" t="s">
        <v>181</v>
      </c>
      <c r="B391" s="10" t="s">
        <v>195</v>
      </c>
      <c r="C391" s="2"/>
      <c r="D391" s="73"/>
      <c r="E391" s="3"/>
      <c r="F391" s="20"/>
      <c r="G391" s="49"/>
      <c r="H391" s="49"/>
      <c r="I391" s="49"/>
      <c r="J391" s="49"/>
      <c r="K391" s="49"/>
      <c r="L391" s="106"/>
    </row>
    <row r="392" spans="1:12" ht="14.25" x14ac:dyDescent="0.2">
      <c r="A392" s="2">
        <v>1</v>
      </c>
      <c r="B392" s="9" t="s">
        <v>83</v>
      </c>
      <c r="C392" s="19" t="s">
        <v>170</v>
      </c>
      <c r="D392" s="73">
        <v>598.4</v>
      </c>
      <c r="E392" s="3">
        <v>5740</v>
      </c>
      <c r="F392" s="20">
        <f>+E392*D392</f>
        <v>3434816</v>
      </c>
      <c r="G392" s="49"/>
      <c r="H392" s="49"/>
      <c r="I392" s="49"/>
      <c r="J392" s="49"/>
      <c r="K392" s="49"/>
      <c r="L392" s="106"/>
    </row>
    <row r="393" spans="1:12" ht="15" x14ac:dyDescent="0.2">
      <c r="A393" s="2">
        <v>2</v>
      </c>
      <c r="B393" s="9" t="s">
        <v>207</v>
      </c>
      <c r="C393" s="2" t="s">
        <v>61</v>
      </c>
      <c r="D393" s="73">
        <f>307*1.1</f>
        <v>337.70000000000005</v>
      </c>
      <c r="E393" s="3">
        <v>18419</v>
      </c>
      <c r="F393" s="20">
        <f>+E393*D393</f>
        <v>6220096.3000000007</v>
      </c>
      <c r="G393" s="49"/>
      <c r="H393" s="49"/>
      <c r="I393" s="49"/>
      <c r="J393" s="49"/>
      <c r="K393" s="49"/>
      <c r="L393" s="106"/>
    </row>
    <row r="394" spans="1:12" ht="15" x14ac:dyDescent="0.2">
      <c r="A394" s="2">
        <v>3</v>
      </c>
      <c r="B394" s="9" t="s">
        <v>12</v>
      </c>
      <c r="C394" s="2" t="s">
        <v>61</v>
      </c>
      <c r="D394" s="73">
        <v>56.9</v>
      </c>
      <c r="E394" s="3">
        <v>39531</v>
      </c>
      <c r="F394" s="20">
        <f>+E394*D394</f>
        <v>2249313.9</v>
      </c>
      <c r="G394" s="49"/>
      <c r="H394" s="49"/>
      <c r="I394" s="49"/>
      <c r="J394" s="49"/>
      <c r="K394" s="49"/>
      <c r="L394" s="106"/>
    </row>
    <row r="395" spans="1:12" ht="15.75" thickBot="1" x14ac:dyDescent="0.25">
      <c r="A395" s="2">
        <v>4</v>
      </c>
      <c r="B395" s="9" t="s">
        <v>196</v>
      </c>
      <c r="C395" s="2" t="s">
        <v>61</v>
      </c>
      <c r="D395" s="73">
        <v>82.28</v>
      </c>
      <c r="E395" s="55">
        <v>303331</v>
      </c>
      <c r="F395" s="27">
        <f>+E395*D395</f>
        <v>24958074.68</v>
      </c>
      <c r="G395" s="49"/>
      <c r="H395" s="49"/>
      <c r="I395" s="49"/>
      <c r="J395" s="49"/>
      <c r="K395" s="49"/>
      <c r="L395" s="106"/>
    </row>
    <row r="396" spans="1:12" ht="13.5" thickBot="1" x14ac:dyDescent="0.25">
      <c r="A396" s="2"/>
      <c r="B396" s="9"/>
      <c r="C396" s="2"/>
      <c r="D396" s="74"/>
      <c r="E396" s="56" t="s">
        <v>45</v>
      </c>
      <c r="F396" s="84">
        <f>SUM(F392:F395)</f>
        <v>36862300.880000003</v>
      </c>
      <c r="G396" s="49"/>
      <c r="H396" s="49"/>
      <c r="I396" s="49"/>
      <c r="J396" s="49"/>
      <c r="K396" s="49"/>
      <c r="L396" s="106"/>
    </row>
    <row r="397" spans="1:12" x14ac:dyDescent="0.2">
      <c r="A397" s="87" t="s">
        <v>182</v>
      </c>
      <c r="B397" s="10" t="s">
        <v>198</v>
      </c>
      <c r="C397" s="2"/>
      <c r="D397" s="73"/>
      <c r="E397" s="54"/>
      <c r="F397" s="30"/>
      <c r="G397" s="49"/>
      <c r="H397" s="49"/>
      <c r="I397" s="49"/>
      <c r="J397" s="49"/>
      <c r="K397" s="49"/>
      <c r="L397" s="106"/>
    </row>
    <row r="398" spans="1:12" ht="14.25" x14ac:dyDescent="0.2">
      <c r="A398" s="2">
        <v>1</v>
      </c>
      <c r="B398" s="9" t="s">
        <v>83</v>
      </c>
      <c r="C398" s="19" t="s">
        <v>170</v>
      </c>
      <c r="D398" s="73">
        <v>2915</v>
      </c>
      <c r="E398" s="3">
        <f>+E392</f>
        <v>5740</v>
      </c>
      <c r="F398" s="20">
        <f t="shared" ref="F398:F404" si="19">+E398*D398</f>
        <v>16732100</v>
      </c>
      <c r="G398" s="49"/>
      <c r="H398" s="49"/>
      <c r="I398" s="49"/>
      <c r="J398" s="49"/>
      <c r="K398" s="49"/>
      <c r="L398" s="106"/>
    </row>
    <row r="399" spans="1:12" ht="15" x14ac:dyDescent="0.2">
      <c r="A399" s="2">
        <v>2</v>
      </c>
      <c r="B399" s="9" t="s">
        <v>207</v>
      </c>
      <c r="C399" s="2" t="s">
        <v>61</v>
      </c>
      <c r="D399" s="73">
        <f>6415*1.1</f>
        <v>7056.5000000000009</v>
      </c>
      <c r="E399" s="3">
        <f>E393</f>
        <v>18419</v>
      </c>
      <c r="F399" s="20">
        <f t="shared" si="19"/>
        <v>129973673.50000001</v>
      </c>
      <c r="G399" s="49"/>
      <c r="H399" s="49"/>
      <c r="I399" s="49"/>
      <c r="J399" s="49"/>
      <c r="K399" s="49"/>
      <c r="L399" s="106"/>
    </row>
    <row r="400" spans="1:12" ht="15" x14ac:dyDescent="0.2">
      <c r="A400" s="2">
        <v>3</v>
      </c>
      <c r="B400" s="9" t="s">
        <v>12</v>
      </c>
      <c r="C400" s="2" t="s">
        <v>61</v>
      </c>
      <c r="D400" s="73">
        <f>+D401</f>
        <v>620.40000000000009</v>
      </c>
      <c r="E400" s="3">
        <v>39531</v>
      </c>
      <c r="F400" s="20">
        <f t="shared" si="19"/>
        <v>24525032.400000002</v>
      </c>
      <c r="G400" s="49"/>
      <c r="H400" s="49"/>
      <c r="I400" s="49"/>
      <c r="J400" s="49"/>
      <c r="K400" s="49"/>
      <c r="L400" s="106"/>
    </row>
    <row r="401" spans="1:15" ht="15" x14ac:dyDescent="0.2">
      <c r="A401" s="2">
        <v>4</v>
      </c>
      <c r="B401" s="9" t="s">
        <v>199</v>
      </c>
      <c r="C401" s="2" t="s">
        <v>61</v>
      </c>
      <c r="D401" s="73">
        <f>564*1.1</f>
        <v>620.40000000000009</v>
      </c>
      <c r="E401" s="3">
        <v>51096</v>
      </c>
      <c r="F401" s="20">
        <f t="shared" si="19"/>
        <v>31699958.400000006</v>
      </c>
      <c r="G401" s="49"/>
      <c r="H401" s="49"/>
      <c r="I401" s="49"/>
      <c r="J401" s="49"/>
      <c r="K401" s="49"/>
      <c r="L401" s="106"/>
    </row>
    <row r="402" spans="1:15" ht="15" x14ac:dyDescent="0.2">
      <c r="A402" s="2">
        <v>5</v>
      </c>
      <c r="B402" s="9" t="s">
        <v>200</v>
      </c>
      <c r="C402" s="2" t="s">
        <v>61</v>
      </c>
      <c r="D402" s="73">
        <f>+D401</f>
        <v>620.40000000000009</v>
      </c>
      <c r="E402" s="3">
        <v>56896</v>
      </c>
      <c r="F402" s="20">
        <f t="shared" si="19"/>
        <v>35298278.400000006</v>
      </c>
      <c r="G402" s="49"/>
      <c r="H402" s="49"/>
      <c r="I402" s="49"/>
      <c r="J402" s="49"/>
      <c r="K402" s="49"/>
      <c r="L402" s="106"/>
    </row>
    <row r="403" spans="1:15" x14ac:dyDescent="0.2">
      <c r="A403" s="2">
        <v>6</v>
      </c>
      <c r="B403" s="9" t="s">
        <v>201</v>
      </c>
      <c r="C403" s="2" t="s">
        <v>46</v>
      </c>
      <c r="D403" s="73">
        <v>905</v>
      </c>
      <c r="E403" s="3">
        <v>32613</v>
      </c>
      <c r="F403" s="20">
        <f t="shared" si="19"/>
        <v>29514765</v>
      </c>
      <c r="G403" s="49"/>
      <c r="H403" s="49"/>
      <c r="I403" s="49"/>
      <c r="J403" s="49"/>
      <c r="K403" s="49"/>
      <c r="L403" s="106"/>
    </row>
    <row r="404" spans="1:15" ht="13.5" thickBot="1" x14ac:dyDescent="0.25">
      <c r="A404" s="2">
        <v>7</v>
      </c>
      <c r="B404" s="9" t="s">
        <v>202</v>
      </c>
      <c r="C404" s="2" t="s">
        <v>46</v>
      </c>
      <c r="D404" s="73">
        <v>28</v>
      </c>
      <c r="E404" s="55">
        <v>1191065</v>
      </c>
      <c r="F404" s="27">
        <f t="shared" si="19"/>
        <v>33349820</v>
      </c>
      <c r="G404" s="49"/>
      <c r="H404" s="49"/>
      <c r="I404" s="49"/>
      <c r="J404" s="49"/>
      <c r="K404" s="49"/>
      <c r="L404" s="106"/>
    </row>
    <row r="405" spans="1:15" ht="13.5" thickBot="1" x14ac:dyDescent="0.25">
      <c r="A405" s="2"/>
      <c r="B405" s="9"/>
      <c r="C405" s="2"/>
      <c r="D405" s="74"/>
      <c r="E405" s="56" t="s">
        <v>45</v>
      </c>
      <c r="F405" s="84">
        <f>SUM(F398:F404)</f>
        <v>301093627.70000005</v>
      </c>
      <c r="G405" s="105"/>
      <c r="H405" s="49"/>
      <c r="I405" s="49"/>
      <c r="J405" s="49"/>
      <c r="K405" s="105"/>
      <c r="L405" s="106"/>
    </row>
    <row r="406" spans="1:15" x14ac:dyDescent="0.2">
      <c r="A406" s="87">
        <v>1.1599999999999999</v>
      </c>
      <c r="B406" s="10" t="s">
        <v>442</v>
      </c>
      <c r="C406" s="2"/>
      <c r="D406" s="73"/>
      <c r="E406" s="54"/>
      <c r="F406" s="30"/>
      <c r="G406" s="105"/>
      <c r="H406" s="49"/>
      <c r="I406" s="49"/>
      <c r="J406" s="49"/>
      <c r="K406" s="105"/>
      <c r="L406" s="106"/>
    </row>
    <row r="407" spans="1:15" x14ac:dyDescent="0.2">
      <c r="A407" s="87" t="s">
        <v>194</v>
      </c>
      <c r="B407" s="10" t="s">
        <v>444</v>
      </c>
      <c r="C407" s="2"/>
      <c r="D407" s="73"/>
      <c r="E407" s="3"/>
      <c r="F407" s="20"/>
      <c r="G407" s="105"/>
      <c r="H407" s="49"/>
      <c r="I407" s="49"/>
      <c r="J407" s="49"/>
      <c r="K407" s="105"/>
      <c r="L407" s="106"/>
    </row>
    <row r="408" spans="1:15" ht="13.5" thickBot="1" x14ac:dyDescent="0.25">
      <c r="A408" s="2">
        <v>1</v>
      </c>
      <c r="B408" s="9" t="s">
        <v>445</v>
      </c>
      <c r="C408" s="2" t="s">
        <v>486</v>
      </c>
      <c r="D408" s="73">
        <v>4</v>
      </c>
      <c r="E408" s="55">
        <v>11500000</v>
      </c>
      <c r="F408" s="27">
        <f>+E408*D408</f>
        <v>46000000</v>
      </c>
      <c r="G408" s="105"/>
      <c r="H408" s="49"/>
      <c r="I408" s="49"/>
      <c r="J408" s="49"/>
      <c r="K408" s="105"/>
      <c r="L408" s="106"/>
    </row>
    <row r="409" spans="1:15" ht="13.5" thickBot="1" x14ac:dyDescent="0.25">
      <c r="A409" s="2"/>
      <c r="B409" s="9"/>
      <c r="C409" s="2"/>
      <c r="D409" s="74"/>
      <c r="E409" s="56" t="s">
        <v>45</v>
      </c>
      <c r="F409" s="84">
        <f>SUM(F408)</f>
        <v>46000000</v>
      </c>
      <c r="G409" s="105"/>
      <c r="H409" s="49"/>
      <c r="I409" s="49"/>
      <c r="J409" s="49"/>
      <c r="K409" s="105"/>
      <c r="L409" s="106"/>
    </row>
    <row r="410" spans="1:15" ht="13.5" thickBot="1" x14ac:dyDescent="0.25">
      <c r="A410" s="11"/>
      <c r="B410" s="12"/>
      <c r="C410" s="12"/>
      <c r="D410" s="77"/>
      <c r="E410" s="14"/>
      <c r="F410" s="13"/>
      <c r="G410" s="49"/>
      <c r="H410" s="49"/>
      <c r="I410" s="49"/>
      <c r="J410" s="49"/>
      <c r="K410" s="49"/>
      <c r="L410" s="106"/>
      <c r="O410" s="60"/>
    </row>
    <row r="411" spans="1:15" x14ac:dyDescent="0.2">
      <c r="A411" s="343" t="s">
        <v>21</v>
      </c>
      <c r="B411" s="344"/>
      <c r="C411" s="344"/>
      <c r="D411" s="344"/>
      <c r="E411" s="345"/>
      <c r="F411" s="16">
        <f>+F409+F405+F396+F389+F300+F297+F58+F286+F280+F273+F264+F256+F250+F245+F238+F232+F224+F203+F107+F104+F98+F95+F82+F76+F68+F62+F52+F40+F34+F24+F15</f>
        <v>12380908675.418434</v>
      </c>
      <c r="G411" s="105"/>
      <c r="H411" s="105"/>
      <c r="I411" s="105"/>
      <c r="J411" s="105"/>
      <c r="K411" s="105"/>
      <c r="L411" s="105"/>
      <c r="O411" s="60"/>
    </row>
    <row r="412" spans="1:15" x14ac:dyDescent="0.2">
      <c r="A412" s="323" t="s">
        <v>22</v>
      </c>
      <c r="B412" s="324"/>
      <c r="C412" s="324"/>
      <c r="D412" s="324"/>
      <c r="E412" s="325"/>
      <c r="F412" s="17">
        <f>+F411*0.15</f>
        <v>1857136301.3127651</v>
      </c>
      <c r="G412" s="49"/>
      <c r="H412" s="127"/>
      <c r="I412" s="127"/>
      <c r="J412" s="127"/>
      <c r="K412" s="127"/>
      <c r="L412" s="49"/>
    </row>
    <row r="413" spans="1:15" x14ac:dyDescent="0.2">
      <c r="A413" s="323" t="s">
        <v>23</v>
      </c>
      <c r="B413" s="324"/>
      <c r="C413" s="324"/>
      <c r="D413" s="324"/>
      <c r="E413" s="325"/>
      <c r="F413" s="17">
        <f>+F411*0.08</f>
        <v>990472694.0334748</v>
      </c>
      <c r="G413" s="49"/>
      <c r="H413" s="127"/>
      <c r="I413" s="127"/>
      <c r="J413" s="127"/>
      <c r="K413" s="127"/>
      <c r="L413" s="49"/>
    </row>
    <row r="414" spans="1:15" x14ac:dyDescent="0.2">
      <c r="A414" s="323" t="s">
        <v>24</v>
      </c>
      <c r="B414" s="324"/>
      <c r="C414" s="324"/>
      <c r="D414" s="324"/>
      <c r="E414" s="325"/>
      <c r="F414" s="17">
        <f>+F411*0.08</f>
        <v>990472694.0334748</v>
      </c>
      <c r="G414" s="49"/>
      <c r="H414" s="127"/>
      <c r="I414" s="127"/>
      <c r="J414" s="127"/>
      <c r="K414" s="127"/>
      <c r="L414" s="49"/>
    </row>
    <row r="415" spans="1:15" ht="13.5" thickBot="1" x14ac:dyDescent="0.25">
      <c r="A415" s="326" t="s">
        <v>245</v>
      </c>
      <c r="B415" s="326"/>
      <c r="C415" s="326"/>
      <c r="D415" s="326"/>
      <c r="E415" s="327"/>
      <c r="F415" s="18">
        <f>+F414*0.16</f>
        <v>158475631.04535598</v>
      </c>
      <c r="G415" s="49"/>
      <c r="H415" s="127"/>
      <c r="I415" s="127"/>
      <c r="J415" s="127"/>
      <c r="K415" s="127"/>
      <c r="L415" s="49"/>
    </row>
    <row r="416" spans="1:15" ht="13.5" thickBot="1" x14ac:dyDescent="0.25">
      <c r="A416" s="95"/>
      <c r="B416" s="96" t="s">
        <v>85</v>
      </c>
      <c r="C416" s="97"/>
      <c r="D416" s="98"/>
      <c r="E416" s="99"/>
      <c r="F416" s="117">
        <f>SUM(F411:F415)</f>
        <v>16377465995.843504</v>
      </c>
      <c r="G416" s="49"/>
      <c r="H416" s="59"/>
      <c r="I416" s="59"/>
      <c r="J416" s="59"/>
      <c r="K416" s="59"/>
      <c r="L416" s="106"/>
    </row>
    <row r="417" spans="4:11" ht="13.5" thickBot="1" x14ac:dyDescent="0.25">
      <c r="D417" s="128" t="s">
        <v>264</v>
      </c>
      <c r="E417" s="110"/>
      <c r="F417" s="100">
        <f>+F416*0.07</f>
        <v>1146422619.7090454</v>
      </c>
      <c r="G417" s="101">
        <f>+F417+F416</f>
        <v>17523888615.552551</v>
      </c>
      <c r="H417" s="119"/>
      <c r="I417" s="119"/>
      <c r="J417" s="119"/>
      <c r="K417" s="119"/>
    </row>
    <row r="418" spans="4:11" ht="13.5" thickBot="1" x14ac:dyDescent="0.25">
      <c r="D418" s="128" t="s">
        <v>263</v>
      </c>
      <c r="E418" s="111"/>
      <c r="F418" s="100">
        <f>+G418*0.02</f>
        <v>357630379.90923578</v>
      </c>
      <c r="G418" s="101">
        <f>+G417/0.98</f>
        <v>17881518995.461788</v>
      </c>
      <c r="H418" s="119"/>
      <c r="I418" s="119"/>
      <c r="J418" s="119"/>
      <c r="K418" s="119"/>
    </row>
    <row r="419" spans="4:11" ht="13.5" thickBot="1" x14ac:dyDescent="0.25">
      <c r="D419" s="135" t="s">
        <v>265</v>
      </c>
      <c r="E419" s="114"/>
      <c r="F419" s="115">
        <f>+F416+F417+F418</f>
        <v>17881518995.461788</v>
      </c>
    </row>
    <row r="420" spans="4:11" x14ac:dyDescent="0.2">
      <c r="F420" s="101"/>
    </row>
  </sheetData>
  <mergeCells count="10">
    <mergeCell ref="A1:F1"/>
    <mergeCell ref="A413:E413"/>
    <mergeCell ref="A414:E414"/>
    <mergeCell ref="A415:E415"/>
    <mergeCell ref="A2:F3"/>
    <mergeCell ref="A4:F4"/>
    <mergeCell ref="A5:F5"/>
    <mergeCell ref="A6:F6"/>
    <mergeCell ref="A411:E411"/>
    <mergeCell ref="A412:E412"/>
  </mergeCells>
  <phoneticPr fontId="0" type="noConversion"/>
  <pageMargins left="0.51181102362204722" right="0.19685039370078741" top="0.59055118110236227" bottom="0.39370078740157483" header="0.31496062992125984" footer="0.39370078740157483"/>
  <pageSetup scale="70" orientation="portrait" r:id="rId1"/>
  <headerFooter>
    <oddFooter>&amp;C&amp;9Página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74"/>
  <sheetViews>
    <sheetView tabSelected="1" topLeftCell="A737" zoomScale="90" zoomScaleNormal="90" workbookViewId="0">
      <selection activeCell="G755" sqref="G755"/>
    </sheetView>
  </sheetViews>
  <sheetFormatPr baseColWidth="10" defaultRowHeight="12.75" x14ac:dyDescent="0.2"/>
  <cols>
    <col min="1" max="1" width="2.7109375" customWidth="1"/>
    <col min="2" max="2" width="10.140625" style="183" customWidth="1"/>
    <col min="3" max="3" width="73.28515625" style="183" customWidth="1"/>
    <col min="4" max="4" width="7" style="183" customWidth="1"/>
    <col min="5" max="5" width="13.7109375" style="228" customWidth="1"/>
    <col min="6" max="6" width="17.5703125" style="183" customWidth="1"/>
    <col min="7" max="7" width="22.28515625" style="183" customWidth="1"/>
  </cols>
  <sheetData>
    <row r="2" spans="2:7" ht="14.25" x14ac:dyDescent="0.2">
      <c r="B2" s="349" t="s">
        <v>993</v>
      </c>
      <c r="C2" s="349"/>
      <c r="D2" s="349"/>
      <c r="E2" s="349"/>
      <c r="F2" s="349"/>
      <c r="G2" s="349"/>
    </row>
    <row r="3" spans="2:7" ht="14.25" x14ac:dyDescent="0.2">
      <c r="B3" s="349" t="s">
        <v>29</v>
      </c>
      <c r="C3" s="349"/>
      <c r="D3" s="349"/>
      <c r="E3" s="349"/>
      <c r="F3" s="349"/>
      <c r="G3" s="349"/>
    </row>
    <row r="4" spans="2:7" ht="14.25" x14ac:dyDescent="0.2">
      <c r="B4" s="349" t="s">
        <v>203</v>
      </c>
      <c r="C4" s="349"/>
      <c r="D4" s="349"/>
      <c r="E4" s="349"/>
      <c r="F4" s="349"/>
      <c r="G4" s="349"/>
    </row>
    <row r="5" spans="2:7" ht="14.25" x14ac:dyDescent="0.2">
      <c r="B5" s="349" t="s">
        <v>28</v>
      </c>
      <c r="C5" s="349"/>
      <c r="D5" s="349"/>
      <c r="E5" s="349"/>
      <c r="F5" s="349"/>
      <c r="G5" s="349"/>
    </row>
    <row r="6" spans="2:7" ht="14.25" x14ac:dyDescent="0.2">
      <c r="B6" s="264" t="s">
        <v>0</v>
      </c>
      <c r="C6" s="264" t="s">
        <v>1</v>
      </c>
      <c r="D6" s="264" t="s">
        <v>52</v>
      </c>
      <c r="E6" s="265" t="s">
        <v>204</v>
      </c>
      <c r="F6" s="264" t="s">
        <v>2</v>
      </c>
      <c r="G6" s="264" t="s">
        <v>3</v>
      </c>
    </row>
    <row r="7" spans="2:7" x14ac:dyDescent="0.2">
      <c r="B7" s="229" t="s">
        <v>25</v>
      </c>
      <c r="C7" s="10" t="s">
        <v>29</v>
      </c>
      <c r="D7" s="179"/>
      <c r="E7" s="283"/>
      <c r="F7" s="179"/>
      <c r="G7" s="179"/>
    </row>
    <row r="8" spans="2:7" x14ac:dyDescent="0.2">
      <c r="B8" s="230"/>
      <c r="C8" s="231"/>
      <c r="D8" s="179"/>
      <c r="E8" s="283"/>
      <c r="F8" s="179"/>
      <c r="G8" s="179"/>
    </row>
    <row r="9" spans="2:7" x14ac:dyDescent="0.2">
      <c r="B9" s="229">
        <v>1</v>
      </c>
      <c r="C9" s="232" t="s">
        <v>4</v>
      </c>
      <c r="D9" s="179"/>
      <c r="E9" s="283"/>
      <c r="F9" s="179"/>
      <c r="G9" s="179"/>
    </row>
    <row r="10" spans="2:7" x14ac:dyDescent="0.2">
      <c r="B10" s="233"/>
      <c r="C10" s="234"/>
      <c r="D10" s="185"/>
      <c r="E10" s="284"/>
      <c r="F10" s="185"/>
      <c r="G10" s="194"/>
    </row>
    <row r="11" spans="2:7" x14ac:dyDescent="0.2">
      <c r="B11" s="235" t="s">
        <v>26</v>
      </c>
      <c r="C11" s="232" t="s">
        <v>510</v>
      </c>
      <c r="D11" s="179"/>
      <c r="E11" s="283"/>
      <c r="F11" s="179"/>
      <c r="G11" s="179"/>
    </row>
    <row r="12" spans="2:7" x14ac:dyDescent="0.2">
      <c r="B12" s="235" t="s">
        <v>500</v>
      </c>
      <c r="C12" s="232" t="s">
        <v>10</v>
      </c>
      <c r="D12" s="179"/>
      <c r="E12" s="283"/>
      <c r="F12" s="179"/>
      <c r="G12" s="179"/>
    </row>
    <row r="13" spans="2:7" ht="15.75" customHeight="1" x14ac:dyDescent="0.2">
      <c r="B13" s="236">
        <v>1</v>
      </c>
      <c r="C13" s="179" t="s">
        <v>300</v>
      </c>
      <c r="D13" s="184" t="s">
        <v>205</v>
      </c>
      <c r="E13" s="195">
        <v>57</v>
      </c>
      <c r="F13" s="268"/>
      <c r="G13" s="196">
        <f xml:space="preserve"> E13*F13</f>
        <v>0</v>
      </c>
    </row>
    <row r="14" spans="2:7" ht="15.75" customHeight="1" x14ac:dyDescent="0.2">
      <c r="B14" s="236">
        <v>2</v>
      </c>
      <c r="C14" s="179" t="s">
        <v>5</v>
      </c>
      <c r="D14" s="254" t="s">
        <v>60</v>
      </c>
      <c r="E14" s="195">
        <v>57</v>
      </c>
      <c r="F14" s="269"/>
      <c r="G14" s="90">
        <f xml:space="preserve"> E14*F14</f>
        <v>0</v>
      </c>
    </row>
    <row r="15" spans="2:7" ht="15.75" customHeight="1" thickBot="1" x14ac:dyDescent="0.25">
      <c r="B15" s="236">
        <v>3</v>
      </c>
      <c r="C15" s="179" t="s">
        <v>789</v>
      </c>
      <c r="D15" s="254" t="s">
        <v>60</v>
      </c>
      <c r="E15" s="195">
        <v>57</v>
      </c>
      <c r="F15" s="269"/>
      <c r="G15" s="90">
        <f xml:space="preserve"> E15*F15</f>
        <v>0</v>
      </c>
    </row>
    <row r="16" spans="2:7" ht="13.5" thickBot="1" x14ac:dyDescent="0.25">
      <c r="B16" s="236"/>
      <c r="C16" s="180"/>
      <c r="D16" s="256"/>
      <c r="E16" s="285"/>
      <c r="F16" s="169" t="s">
        <v>45</v>
      </c>
      <c r="G16" s="169">
        <f>SUM(G13:G15)</f>
        <v>0</v>
      </c>
    </row>
    <row r="17" spans="2:7" x14ac:dyDescent="0.2">
      <c r="B17" s="229" t="s">
        <v>499</v>
      </c>
      <c r="C17" s="237" t="s">
        <v>498</v>
      </c>
      <c r="D17" s="254"/>
      <c r="E17" s="286"/>
      <c r="F17" s="197"/>
      <c r="G17" s="197"/>
    </row>
    <row r="18" spans="2:7" ht="15" x14ac:dyDescent="0.2">
      <c r="B18" s="236">
        <v>1</v>
      </c>
      <c r="C18" s="9" t="s">
        <v>237</v>
      </c>
      <c r="D18" s="184" t="s">
        <v>61</v>
      </c>
      <c r="E18" s="286">
        <v>42.75</v>
      </c>
      <c r="F18" s="269"/>
      <c r="G18" s="196">
        <f t="shared" ref="G18:G26" si="0" xml:space="preserve"> E18*F18</f>
        <v>0</v>
      </c>
    </row>
    <row r="19" spans="2:7" ht="15" x14ac:dyDescent="0.2">
      <c r="B19" s="236">
        <v>2</v>
      </c>
      <c r="C19" s="9" t="s">
        <v>774</v>
      </c>
      <c r="D19" s="184" t="s">
        <v>61</v>
      </c>
      <c r="E19" s="286">
        <v>22.8</v>
      </c>
      <c r="F19" s="269"/>
      <c r="G19" s="196">
        <f t="shared" si="0"/>
        <v>0</v>
      </c>
    </row>
    <row r="20" spans="2:7" ht="15" x14ac:dyDescent="0.2">
      <c r="B20" s="236">
        <v>3</v>
      </c>
      <c r="C20" s="9" t="s">
        <v>911</v>
      </c>
      <c r="D20" s="184" t="s">
        <v>61</v>
      </c>
      <c r="E20" s="286">
        <v>3.9</v>
      </c>
      <c r="F20" s="269"/>
      <c r="G20" s="196">
        <f t="shared" si="0"/>
        <v>0</v>
      </c>
    </row>
    <row r="21" spans="2:7" ht="25.5" x14ac:dyDescent="0.2">
      <c r="B21" s="236">
        <v>4</v>
      </c>
      <c r="C21" s="9" t="s">
        <v>912</v>
      </c>
      <c r="D21" s="254" t="s">
        <v>61</v>
      </c>
      <c r="E21" s="286">
        <v>29.85</v>
      </c>
      <c r="F21" s="269"/>
      <c r="G21" s="196">
        <f t="shared" si="0"/>
        <v>0</v>
      </c>
    </row>
    <row r="22" spans="2:7" ht="25.5" x14ac:dyDescent="0.2">
      <c r="B22" s="236">
        <v>5</v>
      </c>
      <c r="C22" s="9" t="s">
        <v>913</v>
      </c>
      <c r="D22" s="254" t="s">
        <v>61</v>
      </c>
      <c r="E22" s="286">
        <v>8.5500000000000007</v>
      </c>
      <c r="F22" s="269"/>
      <c r="G22" s="196">
        <f t="shared" si="0"/>
        <v>0</v>
      </c>
    </row>
    <row r="23" spans="2:7" ht="15.75" customHeight="1" x14ac:dyDescent="0.2">
      <c r="B23" s="236">
        <v>6</v>
      </c>
      <c r="C23" s="9" t="s">
        <v>582</v>
      </c>
      <c r="D23" s="254" t="s">
        <v>48</v>
      </c>
      <c r="E23" s="286">
        <v>4149.1000000000004</v>
      </c>
      <c r="F23" s="269"/>
      <c r="G23" s="196">
        <f t="shared" si="0"/>
        <v>0</v>
      </c>
    </row>
    <row r="24" spans="2:7" ht="15.75" customHeight="1" x14ac:dyDescent="0.2">
      <c r="B24" s="236">
        <v>7</v>
      </c>
      <c r="C24" s="179" t="s">
        <v>935</v>
      </c>
      <c r="D24" s="254" t="s">
        <v>61</v>
      </c>
      <c r="E24" s="195">
        <v>22.8</v>
      </c>
      <c r="F24" s="269"/>
      <c r="G24" s="196">
        <f t="shared" si="0"/>
        <v>0</v>
      </c>
    </row>
    <row r="25" spans="2:7" ht="15.75" customHeight="1" x14ac:dyDescent="0.2">
      <c r="B25" s="236">
        <v>8</v>
      </c>
      <c r="C25" s="180" t="s">
        <v>936</v>
      </c>
      <c r="D25" s="254" t="s">
        <v>61</v>
      </c>
      <c r="E25" s="195">
        <v>11.4</v>
      </c>
      <c r="F25" s="270"/>
      <c r="G25" s="196">
        <f t="shared" si="0"/>
        <v>0</v>
      </c>
    </row>
    <row r="26" spans="2:7" ht="15.75" customHeight="1" thickBot="1" x14ac:dyDescent="0.25">
      <c r="B26" s="236">
        <v>9</v>
      </c>
      <c r="C26" s="179" t="s">
        <v>607</v>
      </c>
      <c r="D26" s="254" t="s">
        <v>44</v>
      </c>
      <c r="E26" s="195">
        <v>91</v>
      </c>
      <c r="F26" s="271"/>
      <c r="G26" s="196">
        <f t="shared" si="0"/>
        <v>0</v>
      </c>
    </row>
    <row r="27" spans="2:7" ht="13.5" thickBot="1" x14ac:dyDescent="0.25">
      <c r="B27" s="236"/>
      <c r="C27" s="180"/>
      <c r="D27" s="256"/>
      <c r="E27" s="285"/>
      <c r="F27" s="169" t="s">
        <v>45</v>
      </c>
      <c r="G27" s="169">
        <f>SUM(G18:G26)</f>
        <v>0</v>
      </c>
    </row>
    <row r="28" spans="2:7" ht="13.5" thickBot="1" x14ac:dyDescent="0.25">
      <c r="B28" s="236"/>
      <c r="C28" s="180"/>
      <c r="D28" s="256"/>
      <c r="E28" s="285"/>
      <c r="F28" s="198" t="s">
        <v>45</v>
      </c>
      <c r="G28" s="198">
        <f>+G27+G16</f>
        <v>0</v>
      </c>
    </row>
    <row r="29" spans="2:7" x14ac:dyDescent="0.2">
      <c r="B29" s="229" t="s">
        <v>497</v>
      </c>
      <c r="C29" s="237" t="s">
        <v>509</v>
      </c>
      <c r="D29" s="254"/>
      <c r="E29" s="286"/>
      <c r="F29" s="197"/>
      <c r="G29" s="197"/>
    </row>
    <row r="30" spans="2:7" x14ac:dyDescent="0.2">
      <c r="B30" s="235" t="s">
        <v>501</v>
      </c>
      <c r="C30" s="232" t="s">
        <v>10</v>
      </c>
      <c r="D30" s="179"/>
      <c r="E30" s="283"/>
      <c r="F30" s="179"/>
      <c r="G30" s="179"/>
    </row>
    <row r="31" spans="2:7" ht="15.75" customHeight="1" x14ac:dyDescent="0.2">
      <c r="B31" s="236">
        <v>1</v>
      </c>
      <c r="C31" s="179" t="s">
        <v>300</v>
      </c>
      <c r="D31" s="184" t="s">
        <v>205</v>
      </c>
      <c r="E31" s="195">
        <v>1335.24</v>
      </c>
      <c r="F31" s="268"/>
      <c r="G31" s="196">
        <f xml:space="preserve"> E31*F31</f>
        <v>0</v>
      </c>
    </row>
    <row r="32" spans="2:7" ht="15.75" customHeight="1" x14ac:dyDescent="0.2">
      <c r="B32" s="236">
        <v>2</v>
      </c>
      <c r="C32" s="179" t="s">
        <v>5</v>
      </c>
      <c r="D32" s="254" t="s">
        <v>60</v>
      </c>
      <c r="E32" s="195">
        <v>1335.24</v>
      </c>
      <c r="F32" s="269"/>
      <c r="G32" s="90">
        <f xml:space="preserve"> E32*F32</f>
        <v>0</v>
      </c>
    </row>
    <row r="33" spans="2:7" ht="15.75" customHeight="1" thickBot="1" x14ac:dyDescent="0.25">
      <c r="B33" s="236">
        <v>3</v>
      </c>
      <c r="C33" s="179" t="s">
        <v>789</v>
      </c>
      <c r="D33" s="254" t="s">
        <v>60</v>
      </c>
      <c r="E33" s="195">
        <v>1335.24</v>
      </c>
      <c r="F33" s="269"/>
      <c r="G33" s="90">
        <f xml:space="preserve"> E33*F33</f>
        <v>0</v>
      </c>
    </row>
    <row r="34" spans="2:7" ht="13.5" thickBot="1" x14ac:dyDescent="0.25">
      <c r="B34" s="236"/>
      <c r="C34" s="179"/>
      <c r="D34" s="186"/>
      <c r="E34" s="287"/>
      <c r="F34" s="169" t="s">
        <v>45</v>
      </c>
      <c r="G34" s="169">
        <f>SUM(G31:G33)</f>
        <v>0</v>
      </c>
    </row>
    <row r="35" spans="2:7" x14ac:dyDescent="0.2">
      <c r="B35" s="229" t="s">
        <v>586</v>
      </c>
      <c r="C35" s="237" t="s">
        <v>603</v>
      </c>
      <c r="D35" s="254"/>
      <c r="E35" s="286"/>
      <c r="F35" s="197"/>
      <c r="G35" s="197"/>
    </row>
    <row r="36" spans="2:7" ht="15" x14ac:dyDescent="0.2">
      <c r="B36" s="236">
        <v>1</v>
      </c>
      <c r="C36" s="9" t="s">
        <v>237</v>
      </c>
      <c r="D36" s="184" t="s">
        <v>61</v>
      </c>
      <c r="E36" s="286">
        <v>1108.6099999999999</v>
      </c>
      <c r="F36" s="269"/>
      <c r="G36" s="196">
        <f t="shared" ref="G36:G44" si="1" xml:space="preserve"> E36*F36</f>
        <v>0</v>
      </c>
    </row>
    <row r="37" spans="2:7" ht="15" x14ac:dyDescent="0.2">
      <c r="B37" s="236">
        <v>2</v>
      </c>
      <c r="C37" s="9" t="s">
        <v>774</v>
      </c>
      <c r="D37" s="184" t="s">
        <v>61</v>
      </c>
      <c r="E37" s="286">
        <v>170.93</v>
      </c>
      <c r="F37" s="269"/>
      <c r="G37" s="196">
        <f t="shared" si="1"/>
        <v>0</v>
      </c>
    </row>
    <row r="38" spans="2:7" ht="15" x14ac:dyDescent="0.2">
      <c r="B38" s="236">
        <v>3</v>
      </c>
      <c r="C38" s="9" t="s">
        <v>911</v>
      </c>
      <c r="D38" s="184" t="s">
        <v>61</v>
      </c>
      <c r="E38" s="286">
        <v>11.66</v>
      </c>
      <c r="F38" s="269"/>
      <c r="G38" s="196">
        <f t="shared" si="1"/>
        <v>0</v>
      </c>
    </row>
    <row r="39" spans="2:7" ht="29.25" customHeight="1" x14ac:dyDescent="0.2">
      <c r="B39" s="236">
        <v>4</v>
      </c>
      <c r="C39" s="9" t="s">
        <v>914</v>
      </c>
      <c r="D39" s="254" t="s">
        <v>61</v>
      </c>
      <c r="E39" s="286">
        <v>62.74</v>
      </c>
      <c r="F39" s="269"/>
      <c r="G39" s="196">
        <f t="shared" si="1"/>
        <v>0</v>
      </c>
    </row>
    <row r="40" spans="2:7" ht="25.5" x14ac:dyDescent="0.2">
      <c r="B40" s="236">
        <v>5</v>
      </c>
      <c r="C40" s="9" t="s">
        <v>913</v>
      </c>
      <c r="D40" s="254" t="s">
        <v>61</v>
      </c>
      <c r="E40" s="286">
        <v>33.72</v>
      </c>
      <c r="F40" s="269"/>
      <c r="G40" s="196">
        <f t="shared" si="1"/>
        <v>0</v>
      </c>
    </row>
    <row r="41" spans="2:7" ht="13.5" customHeight="1" x14ac:dyDescent="0.2">
      <c r="B41" s="236">
        <v>6</v>
      </c>
      <c r="C41" s="9" t="s">
        <v>582</v>
      </c>
      <c r="D41" s="254" t="s">
        <v>48</v>
      </c>
      <c r="E41" s="286">
        <v>10484</v>
      </c>
      <c r="F41" s="269"/>
      <c r="G41" s="196">
        <f t="shared" si="1"/>
        <v>0</v>
      </c>
    </row>
    <row r="42" spans="2:7" ht="16.5" customHeight="1" x14ac:dyDescent="0.2">
      <c r="B42" s="236">
        <v>7</v>
      </c>
      <c r="C42" s="179" t="s">
        <v>935</v>
      </c>
      <c r="D42" s="254" t="s">
        <v>61</v>
      </c>
      <c r="E42" s="195">
        <v>170.93</v>
      </c>
      <c r="F42" s="269"/>
      <c r="G42" s="196">
        <f t="shared" si="1"/>
        <v>0</v>
      </c>
    </row>
    <row r="43" spans="2:7" ht="15" x14ac:dyDescent="0.2">
      <c r="B43" s="236">
        <v>8</v>
      </c>
      <c r="C43" s="180" t="s">
        <v>936</v>
      </c>
      <c r="D43" s="254" t="s">
        <v>61</v>
      </c>
      <c r="E43" s="195">
        <v>267.04000000000002</v>
      </c>
      <c r="F43" s="270"/>
      <c r="G43" s="196">
        <f t="shared" si="1"/>
        <v>0</v>
      </c>
    </row>
    <row r="44" spans="2:7" ht="15" customHeight="1" thickBot="1" x14ac:dyDescent="0.25">
      <c r="B44" s="236">
        <v>9</v>
      </c>
      <c r="C44" s="179" t="s">
        <v>607</v>
      </c>
      <c r="D44" s="254" t="s">
        <v>44</v>
      </c>
      <c r="E44" s="195">
        <v>310</v>
      </c>
      <c r="F44" s="271"/>
      <c r="G44" s="196">
        <f t="shared" si="1"/>
        <v>0</v>
      </c>
    </row>
    <row r="45" spans="2:7" ht="13.5" thickBot="1" x14ac:dyDescent="0.25">
      <c r="B45" s="238"/>
      <c r="C45" s="179"/>
      <c r="D45" s="254"/>
      <c r="E45" s="195"/>
      <c r="F45" s="169" t="s">
        <v>45</v>
      </c>
      <c r="G45" s="169">
        <f>SUM(G36:G44)</f>
        <v>0</v>
      </c>
    </row>
    <row r="46" spans="2:7" x14ac:dyDescent="0.2">
      <c r="B46" s="233" t="s">
        <v>608</v>
      </c>
      <c r="C46" s="232" t="s">
        <v>612</v>
      </c>
      <c r="D46" s="350"/>
      <c r="E46" s="350"/>
      <c r="F46" s="350"/>
      <c r="G46" s="350"/>
    </row>
    <row r="47" spans="2:7" x14ac:dyDescent="0.2">
      <c r="B47" s="229" t="s">
        <v>587</v>
      </c>
      <c r="C47" s="232" t="s">
        <v>593</v>
      </c>
      <c r="D47" s="187"/>
      <c r="E47" s="288"/>
      <c r="F47" s="187"/>
      <c r="G47" s="187"/>
    </row>
    <row r="48" spans="2:7" ht="38.25" x14ac:dyDescent="0.2">
      <c r="B48" s="236">
        <v>1</v>
      </c>
      <c r="C48" s="9" t="s">
        <v>877</v>
      </c>
      <c r="D48" s="254" t="s">
        <v>19</v>
      </c>
      <c r="E48" s="195">
        <v>1</v>
      </c>
      <c r="F48" s="269"/>
      <c r="G48" s="90">
        <f>ROUND(+F48*E48,0)</f>
        <v>0</v>
      </c>
    </row>
    <row r="49" spans="2:7" ht="25.5" x14ac:dyDescent="0.2">
      <c r="B49" s="236">
        <v>2</v>
      </c>
      <c r="C49" s="9" t="s">
        <v>878</v>
      </c>
      <c r="D49" s="254" t="s">
        <v>19</v>
      </c>
      <c r="E49" s="195">
        <v>1</v>
      </c>
      <c r="F49" s="269"/>
      <c r="G49" s="90">
        <f t="shared" ref="G49:G52" si="2">ROUND(+F49*E49,0)</f>
        <v>0</v>
      </c>
    </row>
    <row r="50" spans="2:7" ht="39.75" customHeight="1" x14ac:dyDescent="0.2">
      <c r="B50" s="236">
        <v>3</v>
      </c>
      <c r="C50" s="9" t="s">
        <v>879</v>
      </c>
      <c r="D50" s="254" t="s">
        <v>19</v>
      </c>
      <c r="E50" s="195">
        <v>1</v>
      </c>
      <c r="F50" s="269"/>
      <c r="G50" s="90">
        <f t="shared" si="2"/>
        <v>0</v>
      </c>
    </row>
    <row r="51" spans="2:7" ht="25.5" x14ac:dyDescent="0.2">
      <c r="B51" s="236">
        <v>5</v>
      </c>
      <c r="C51" s="178" t="s">
        <v>883</v>
      </c>
      <c r="D51" s="186" t="s">
        <v>44</v>
      </c>
      <c r="E51" s="195">
        <v>3.5</v>
      </c>
      <c r="F51" s="270"/>
      <c r="G51" s="90">
        <f t="shared" si="2"/>
        <v>0</v>
      </c>
    </row>
    <row r="52" spans="2:7" ht="26.25" thickBot="1" x14ac:dyDescent="0.25">
      <c r="B52" s="236">
        <v>6</v>
      </c>
      <c r="C52" s="178" t="s">
        <v>783</v>
      </c>
      <c r="D52" s="254" t="s">
        <v>19</v>
      </c>
      <c r="E52" s="195">
        <v>2</v>
      </c>
      <c r="F52" s="272"/>
      <c r="G52" s="90">
        <f t="shared" si="2"/>
        <v>0</v>
      </c>
    </row>
    <row r="53" spans="2:7" ht="13.5" thickBot="1" x14ac:dyDescent="0.25">
      <c r="B53" s="236"/>
      <c r="C53" s="175"/>
      <c r="D53" s="256"/>
      <c r="E53" s="195"/>
      <c r="F53" s="169" t="s">
        <v>45</v>
      </c>
      <c r="G53" s="169">
        <f>SUM(G48:G52)</f>
        <v>0</v>
      </c>
    </row>
    <row r="54" spans="2:7" x14ac:dyDescent="0.2">
      <c r="B54" s="229" t="s">
        <v>589</v>
      </c>
      <c r="C54" s="232" t="s">
        <v>592</v>
      </c>
      <c r="D54" s="187"/>
      <c r="E54" s="288"/>
      <c r="F54" s="187"/>
      <c r="G54" s="187"/>
    </row>
    <row r="55" spans="2:7" ht="38.25" x14ac:dyDescent="0.2">
      <c r="B55" s="236">
        <v>1</v>
      </c>
      <c r="C55" s="9" t="s">
        <v>880</v>
      </c>
      <c r="D55" s="254" t="s">
        <v>19</v>
      </c>
      <c r="E55" s="195">
        <v>1</v>
      </c>
      <c r="F55" s="269"/>
      <c r="G55" s="90">
        <f>ROUND(+F55*E55,0)</f>
        <v>0</v>
      </c>
    </row>
    <row r="56" spans="2:7" ht="28.5" customHeight="1" thickBot="1" x14ac:dyDescent="0.25">
      <c r="B56" s="236">
        <v>2</v>
      </c>
      <c r="C56" s="9" t="s">
        <v>881</v>
      </c>
      <c r="D56" s="254" t="s">
        <v>19</v>
      </c>
      <c r="E56" s="195">
        <v>1</v>
      </c>
      <c r="F56" s="269"/>
      <c r="G56" s="90">
        <f t="shared" ref="G56" si="3">ROUND(+F56*E56,0)</f>
        <v>0</v>
      </c>
    </row>
    <row r="57" spans="2:7" ht="13.5" thickBot="1" x14ac:dyDescent="0.25">
      <c r="B57" s="236"/>
      <c r="C57" s="175"/>
      <c r="D57" s="176"/>
      <c r="E57" s="199"/>
      <c r="F57" s="169" t="s">
        <v>45</v>
      </c>
      <c r="G57" s="169">
        <f>SUM(G55:G56)</f>
        <v>0</v>
      </c>
    </row>
    <row r="58" spans="2:7" x14ac:dyDescent="0.2">
      <c r="B58" s="229" t="s">
        <v>590</v>
      </c>
      <c r="C58" s="232" t="s">
        <v>588</v>
      </c>
      <c r="D58" s="176"/>
      <c r="E58" s="199"/>
      <c r="F58" s="200"/>
      <c r="G58" s="200"/>
    </row>
    <row r="59" spans="2:7" ht="15.75" customHeight="1" x14ac:dyDescent="0.2">
      <c r="B59" s="236">
        <v>1</v>
      </c>
      <c r="C59" s="175" t="s">
        <v>614</v>
      </c>
      <c r="D59" s="254" t="s">
        <v>19</v>
      </c>
      <c r="E59" s="286">
        <v>1</v>
      </c>
      <c r="F59" s="269"/>
      <c r="G59" s="90">
        <f t="shared" ref="G59:G61" si="4">ROUND(+F59*E59,0)</f>
        <v>0</v>
      </c>
    </row>
    <row r="60" spans="2:7" ht="15.75" customHeight="1" x14ac:dyDescent="0.2">
      <c r="B60" s="236">
        <v>2</v>
      </c>
      <c r="C60" s="175" t="s">
        <v>615</v>
      </c>
      <c r="D60" s="254" t="s">
        <v>19</v>
      </c>
      <c r="E60" s="286">
        <v>1</v>
      </c>
      <c r="F60" s="269"/>
      <c r="G60" s="90">
        <f t="shared" si="4"/>
        <v>0</v>
      </c>
    </row>
    <row r="61" spans="2:7" ht="15.75" customHeight="1" thickBot="1" x14ac:dyDescent="0.25">
      <c r="B61" s="236">
        <v>3</v>
      </c>
      <c r="C61" s="175" t="s">
        <v>616</v>
      </c>
      <c r="D61" s="254" t="s">
        <v>19</v>
      </c>
      <c r="E61" s="286">
        <v>1</v>
      </c>
      <c r="F61" s="273"/>
      <c r="G61" s="90">
        <f t="shared" si="4"/>
        <v>0</v>
      </c>
    </row>
    <row r="62" spans="2:7" ht="13.5" thickBot="1" x14ac:dyDescent="0.25">
      <c r="B62" s="236"/>
      <c r="C62" s="175"/>
      <c r="D62" s="174"/>
      <c r="E62" s="199"/>
      <c r="F62" s="169" t="s">
        <v>45</v>
      </c>
      <c r="G62" s="169">
        <f>SUM(G59:G61)</f>
        <v>0</v>
      </c>
    </row>
    <row r="63" spans="2:7" x14ac:dyDescent="0.2">
      <c r="B63" s="229" t="s">
        <v>609</v>
      </c>
      <c r="C63" s="239" t="s">
        <v>611</v>
      </c>
      <c r="D63" s="174"/>
      <c r="E63" s="199"/>
      <c r="F63" s="197"/>
      <c r="G63" s="201"/>
    </row>
    <row r="64" spans="2:7" ht="39" thickBot="1" x14ac:dyDescent="0.25">
      <c r="B64" s="236">
        <v>1</v>
      </c>
      <c r="C64" s="175" t="s">
        <v>782</v>
      </c>
      <c r="D64" s="254" t="s">
        <v>19</v>
      </c>
      <c r="E64" s="195">
        <v>1</v>
      </c>
      <c r="F64" s="269"/>
      <c r="G64" s="90">
        <f t="shared" ref="G64" si="5">ROUND(+F64*E64,0)</f>
        <v>0</v>
      </c>
    </row>
    <row r="65" spans="2:7" ht="13.5" thickBot="1" x14ac:dyDescent="0.25">
      <c r="B65" s="236"/>
      <c r="C65" s="175"/>
      <c r="D65" s="174"/>
      <c r="E65" s="199"/>
      <c r="F65" s="169" t="s">
        <v>45</v>
      </c>
      <c r="G65" s="169">
        <f>SUM(G64)</f>
        <v>0</v>
      </c>
    </row>
    <row r="66" spans="2:7" ht="13.5" thickBot="1" x14ac:dyDescent="0.25">
      <c r="B66" s="236"/>
      <c r="C66" s="180"/>
      <c r="D66" s="256"/>
      <c r="E66" s="285"/>
      <c r="F66" s="198" t="s">
        <v>45</v>
      </c>
      <c r="G66" s="202">
        <f>G65+G62+G57+G53+G45+G34</f>
        <v>0</v>
      </c>
    </row>
    <row r="67" spans="2:7" x14ac:dyDescent="0.2">
      <c r="B67" s="229" t="s">
        <v>502</v>
      </c>
      <c r="C67" s="237" t="s">
        <v>285</v>
      </c>
      <c r="D67" s="351"/>
      <c r="E67" s="351"/>
      <c r="F67" s="351"/>
      <c r="G67" s="352"/>
    </row>
    <row r="68" spans="2:7" x14ac:dyDescent="0.2">
      <c r="B68" s="235" t="s">
        <v>503</v>
      </c>
      <c r="C68" s="232" t="s">
        <v>10</v>
      </c>
      <c r="D68" s="179"/>
      <c r="E68" s="283"/>
      <c r="F68" s="179"/>
      <c r="G68" s="179"/>
    </row>
    <row r="69" spans="2:7" ht="15.75" customHeight="1" x14ac:dyDescent="0.2">
      <c r="B69" s="236">
        <v>1</v>
      </c>
      <c r="C69" s="179" t="s">
        <v>300</v>
      </c>
      <c r="D69" s="184" t="s">
        <v>205</v>
      </c>
      <c r="E69" s="195">
        <v>226.26</v>
      </c>
      <c r="F69" s="268"/>
      <c r="G69" s="196">
        <f xml:space="preserve"> E69*F69</f>
        <v>0</v>
      </c>
    </row>
    <row r="70" spans="2:7" ht="15.75" customHeight="1" x14ac:dyDescent="0.2">
      <c r="B70" s="236">
        <v>2</v>
      </c>
      <c r="C70" s="179" t="s">
        <v>5</v>
      </c>
      <c r="D70" s="254" t="s">
        <v>60</v>
      </c>
      <c r="E70" s="195">
        <v>226.26</v>
      </c>
      <c r="F70" s="269"/>
      <c r="G70" s="90">
        <f xml:space="preserve"> E70*F70</f>
        <v>0</v>
      </c>
    </row>
    <row r="71" spans="2:7" ht="15.75" customHeight="1" thickBot="1" x14ac:dyDescent="0.25">
      <c r="B71" s="236">
        <v>3</v>
      </c>
      <c r="C71" s="179" t="s">
        <v>789</v>
      </c>
      <c r="D71" s="254" t="s">
        <v>60</v>
      </c>
      <c r="E71" s="195">
        <v>226.26</v>
      </c>
      <c r="F71" s="269"/>
      <c r="G71" s="90">
        <f xml:space="preserve"> E71*F71</f>
        <v>0</v>
      </c>
    </row>
    <row r="72" spans="2:7" ht="13.5" thickBot="1" x14ac:dyDescent="0.25">
      <c r="B72" s="236"/>
      <c r="C72" s="180"/>
      <c r="D72" s="256"/>
      <c r="E72" s="285"/>
      <c r="F72" s="169" t="s">
        <v>45</v>
      </c>
      <c r="G72" s="169">
        <f>SUM(G69:G71)</f>
        <v>0</v>
      </c>
    </row>
    <row r="73" spans="2:7" x14ac:dyDescent="0.2">
      <c r="B73" s="229" t="s">
        <v>504</v>
      </c>
      <c r="C73" s="237" t="s">
        <v>505</v>
      </c>
      <c r="D73" s="254"/>
      <c r="E73" s="289"/>
      <c r="F73" s="252"/>
      <c r="G73" s="253"/>
    </row>
    <row r="74" spans="2:7" ht="15" x14ac:dyDescent="0.2">
      <c r="B74" s="236">
        <v>1</v>
      </c>
      <c r="C74" s="9" t="s">
        <v>237</v>
      </c>
      <c r="D74" s="254" t="s">
        <v>61</v>
      </c>
      <c r="E74" s="195">
        <v>567.91</v>
      </c>
      <c r="F74" s="269"/>
      <c r="G74" s="90">
        <f t="shared" ref="G74:G82" si="6" xml:space="preserve"> E74*F74</f>
        <v>0</v>
      </c>
    </row>
    <row r="75" spans="2:7" ht="15" x14ac:dyDescent="0.2">
      <c r="B75" s="236">
        <v>2</v>
      </c>
      <c r="C75" s="9" t="s">
        <v>774</v>
      </c>
      <c r="D75" s="184" t="s">
        <v>61</v>
      </c>
      <c r="E75" s="286">
        <v>90.65</v>
      </c>
      <c r="F75" s="269"/>
      <c r="G75" s="196">
        <f t="shared" si="6"/>
        <v>0</v>
      </c>
    </row>
    <row r="76" spans="2:7" ht="18" customHeight="1" x14ac:dyDescent="0.2">
      <c r="B76" s="236">
        <v>3</v>
      </c>
      <c r="C76" s="9" t="s">
        <v>911</v>
      </c>
      <c r="D76" s="184" t="s">
        <v>61</v>
      </c>
      <c r="E76" s="286">
        <v>7.68</v>
      </c>
      <c r="F76" s="269"/>
      <c r="G76" s="196">
        <f t="shared" si="6"/>
        <v>0</v>
      </c>
    </row>
    <row r="77" spans="2:7" ht="25.5" x14ac:dyDescent="0.2">
      <c r="B77" s="236">
        <v>4</v>
      </c>
      <c r="C77" s="9" t="s">
        <v>914</v>
      </c>
      <c r="D77" s="254" t="s">
        <v>61</v>
      </c>
      <c r="E77" s="195">
        <v>61.92</v>
      </c>
      <c r="F77" s="269"/>
      <c r="G77" s="90">
        <f t="shared" si="6"/>
        <v>0</v>
      </c>
    </row>
    <row r="78" spans="2:7" ht="25.5" x14ac:dyDescent="0.2">
      <c r="B78" s="236">
        <v>5</v>
      </c>
      <c r="C78" s="9" t="s">
        <v>913</v>
      </c>
      <c r="D78" s="254" t="s">
        <v>61</v>
      </c>
      <c r="E78" s="286">
        <v>31.62</v>
      </c>
      <c r="F78" s="269"/>
      <c r="G78" s="196">
        <f t="shared" si="6"/>
        <v>0</v>
      </c>
    </row>
    <row r="79" spans="2:7" ht="15.75" customHeight="1" x14ac:dyDescent="0.2">
      <c r="B79" s="236">
        <v>6</v>
      </c>
      <c r="C79" s="9" t="s">
        <v>582</v>
      </c>
      <c r="D79" s="254" t="s">
        <v>48</v>
      </c>
      <c r="E79" s="195">
        <v>9657.4</v>
      </c>
      <c r="F79" s="269"/>
      <c r="G79" s="90">
        <f t="shared" si="6"/>
        <v>0</v>
      </c>
    </row>
    <row r="80" spans="2:7" ht="16.5" customHeight="1" x14ac:dyDescent="0.2">
      <c r="B80" s="236">
        <v>7</v>
      </c>
      <c r="C80" s="179" t="s">
        <v>935</v>
      </c>
      <c r="D80" s="254" t="s">
        <v>61</v>
      </c>
      <c r="E80" s="195">
        <v>90.65</v>
      </c>
      <c r="F80" s="269"/>
      <c r="G80" s="196">
        <f t="shared" si="6"/>
        <v>0</v>
      </c>
    </row>
    <row r="81" spans="2:7" ht="15" x14ac:dyDescent="0.2">
      <c r="B81" s="236">
        <v>8</v>
      </c>
      <c r="C81" s="180" t="s">
        <v>936</v>
      </c>
      <c r="D81" s="254" t="s">
        <v>61</v>
      </c>
      <c r="E81" s="195">
        <v>45.25</v>
      </c>
      <c r="F81" s="270"/>
      <c r="G81" s="90">
        <f t="shared" si="6"/>
        <v>0</v>
      </c>
    </row>
    <row r="82" spans="2:7" ht="15" customHeight="1" thickBot="1" x14ac:dyDescent="0.25">
      <c r="B82" s="236">
        <v>9</v>
      </c>
      <c r="C82" s="179" t="s">
        <v>607</v>
      </c>
      <c r="D82" s="254" t="s">
        <v>44</v>
      </c>
      <c r="E82" s="195">
        <v>254</v>
      </c>
      <c r="F82" s="271"/>
      <c r="G82" s="90">
        <f t="shared" si="6"/>
        <v>0</v>
      </c>
    </row>
    <row r="83" spans="2:7" ht="13.5" thickBot="1" x14ac:dyDescent="0.25">
      <c r="B83" s="240"/>
      <c r="C83" s="180"/>
      <c r="D83" s="256"/>
      <c r="E83" s="285"/>
      <c r="F83" s="169" t="s">
        <v>45</v>
      </c>
      <c r="G83" s="169">
        <f>SUM(G74:G82)</f>
        <v>0</v>
      </c>
    </row>
    <row r="84" spans="2:7" x14ac:dyDescent="0.2">
      <c r="B84" s="229" t="s">
        <v>506</v>
      </c>
      <c r="C84" s="232" t="s">
        <v>612</v>
      </c>
      <c r="D84" s="172"/>
      <c r="E84" s="195"/>
      <c r="F84" s="203"/>
      <c r="G84" s="204"/>
    </row>
    <row r="85" spans="2:7" ht="51" x14ac:dyDescent="0.2">
      <c r="B85" s="236">
        <v>1</v>
      </c>
      <c r="C85" s="177" t="s">
        <v>882</v>
      </c>
      <c r="D85" s="254" t="s">
        <v>19</v>
      </c>
      <c r="E85" s="195">
        <v>3</v>
      </c>
      <c r="F85" s="269"/>
      <c r="G85" s="90">
        <f t="shared" ref="G85:G88" si="7">E85*F85</f>
        <v>0</v>
      </c>
    </row>
    <row r="86" spans="2:7" ht="27.75" customHeight="1" x14ac:dyDescent="0.2">
      <c r="B86" s="236">
        <v>2</v>
      </c>
      <c r="C86" s="178" t="s">
        <v>748</v>
      </c>
      <c r="D86" s="186" t="s">
        <v>19</v>
      </c>
      <c r="E86" s="195">
        <v>2</v>
      </c>
      <c r="F86" s="269"/>
      <c r="G86" s="90">
        <f t="shared" si="7"/>
        <v>0</v>
      </c>
    </row>
    <row r="87" spans="2:7" ht="25.5" x14ac:dyDescent="0.2">
      <c r="B87" s="236">
        <v>3</v>
      </c>
      <c r="C87" s="178" t="s">
        <v>883</v>
      </c>
      <c r="D87" s="186" t="s">
        <v>44</v>
      </c>
      <c r="E87" s="195">
        <v>87</v>
      </c>
      <c r="F87" s="274"/>
      <c r="G87" s="90">
        <f t="shared" si="7"/>
        <v>0</v>
      </c>
    </row>
    <row r="88" spans="2:7" ht="26.25" thickBot="1" x14ac:dyDescent="0.25">
      <c r="B88" s="236">
        <v>4</v>
      </c>
      <c r="C88" s="178" t="s">
        <v>610</v>
      </c>
      <c r="D88" s="186" t="s">
        <v>19</v>
      </c>
      <c r="E88" s="195">
        <v>2</v>
      </c>
      <c r="F88" s="270"/>
      <c r="G88" s="91">
        <f t="shared" si="7"/>
        <v>0</v>
      </c>
    </row>
    <row r="89" spans="2:7" ht="13.5" thickBot="1" x14ac:dyDescent="0.25">
      <c r="B89" s="236"/>
      <c r="C89" s="180"/>
      <c r="D89" s="256"/>
      <c r="E89" s="285"/>
      <c r="F89" s="169" t="s">
        <v>45</v>
      </c>
      <c r="G89" s="169">
        <f>SUM(G85:G88)</f>
        <v>0</v>
      </c>
    </row>
    <row r="90" spans="2:7" ht="13.5" thickBot="1" x14ac:dyDescent="0.25">
      <c r="B90" s="236"/>
      <c r="C90" s="180"/>
      <c r="D90" s="256"/>
      <c r="E90" s="285"/>
      <c r="F90" s="198" t="s">
        <v>45</v>
      </c>
      <c r="G90" s="198">
        <f>+G89+G83+G72</f>
        <v>0</v>
      </c>
    </row>
    <row r="91" spans="2:7" x14ac:dyDescent="0.2">
      <c r="B91" s="229" t="s">
        <v>508</v>
      </c>
      <c r="C91" s="232" t="s">
        <v>513</v>
      </c>
      <c r="D91" s="254"/>
      <c r="E91" s="286"/>
      <c r="F91" s="205"/>
      <c r="G91" s="201"/>
    </row>
    <row r="92" spans="2:7" x14ac:dyDescent="0.2">
      <c r="B92" s="235" t="s">
        <v>511</v>
      </c>
      <c r="C92" s="232" t="s">
        <v>10</v>
      </c>
      <c r="D92" s="179"/>
      <c r="E92" s="283"/>
      <c r="F92" s="179"/>
      <c r="G92" s="179"/>
    </row>
    <row r="93" spans="2:7" ht="15.75" customHeight="1" x14ac:dyDescent="0.2">
      <c r="B93" s="236">
        <v>1</v>
      </c>
      <c r="C93" s="179" t="s">
        <v>300</v>
      </c>
      <c r="D93" s="184" t="s">
        <v>205</v>
      </c>
      <c r="E93" s="195">
        <v>57.6</v>
      </c>
      <c r="F93" s="268"/>
      <c r="G93" s="196">
        <f xml:space="preserve"> E93*F93</f>
        <v>0</v>
      </c>
    </row>
    <row r="94" spans="2:7" ht="15.75" customHeight="1" x14ac:dyDescent="0.2">
      <c r="B94" s="236">
        <v>2</v>
      </c>
      <c r="C94" s="179" t="s">
        <v>5</v>
      </c>
      <c r="D94" s="254" t="s">
        <v>60</v>
      </c>
      <c r="E94" s="195">
        <v>57.6</v>
      </c>
      <c r="F94" s="269"/>
      <c r="G94" s="90">
        <f xml:space="preserve"> E94*F94</f>
        <v>0</v>
      </c>
    </row>
    <row r="95" spans="2:7" ht="15.75" customHeight="1" thickBot="1" x14ac:dyDescent="0.25">
      <c r="B95" s="236">
        <v>3</v>
      </c>
      <c r="C95" s="179" t="s">
        <v>789</v>
      </c>
      <c r="D95" s="254" t="s">
        <v>60</v>
      </c>
      <c r="E95" s="195">
        <v>57.6</v>
      </c>
      <c r="F95" s="269"/>
      <c r="G95" s="90">
        <f xml:space="preserve"> E95*F95</f>
        <v>0</v>
      </c>
    </row>
    <row r="96" spans="2:7" ht="13.5" thickBot="1" x14ac:dyDescent="0.25">
      <c r="B96" s="236"/>
      <c r="C96" s="179"/>
      <c r="D96" s="186"/>
      <c r="E96" s="287"/>
      <c r="F96" s="169" t="s">
        <v>45</v>
      </c>
      <c r="G96" s="169">
        <f>SUM(G93:G95)</f>
        <v>0</v>
      </c>
    </row>
    <row r="97" spans="2:7" x14ac:dyDescent="0.2">
      <c r="B97" s="229" t="s">
        <v>512</v>
      </c>
      <c r="C97" s="237" t="s">
        <v>583</v>
      </c>
      <c r="D97" s="254"/>
      <c r="E97" s="289"/>
      <c r="F97" s="252"/>
      <c r="G97" s="253"/>
    </row>
    <row r="98" spans="2:7" ht="15" x14ac:dyDescent="0.2">
      <c r="B98" s="236">
        <v>1</v>
      </c>
      <c r="C98" s="9" t="s">
        <v>237</v>
      </c>
      <c r="D98" s="254" t="s">
        <v>61</v>
      </c>
      <c r="E98" s="195">
        <v>187.68</v>
      </c>
      <c r="F98" s="269"/>
      <c r="G98" s="90">
        <f xml:space="preserve"> E98*F98</f>
        <v>0</v>
      </c>
    </row>
    <row r="99" spans="2:7" ht="15" x14ac:dyDescent="0.2">
      <c r="B99" s="236">
        <v>2</v>
      </c>
      <c r="C99" s="9" t="s">
        <v>774</v>
      </c>
      <c r="D99" s="184" t="s">
        <v>61</v>
      </c>
      <c r="E99" s="286">
        <v>36.799999999999997</v>
      </c>
      <c r="F99" s="269"/>
      <c r="G99" s="196">
        <f t="shared" ref="G99" si="8" xml:space="preserve"> E99*F99</f>
        <v>0</v>
      </c>
    </row>
    <row r="100" spans="2:7" ht="15" x14ac:dyDescent="0.2">
      <c r="B100" s="236">
        <v>3</v>
      </c>
      <c r="C100" s="9" t="s">
        <v>911</v>
      </c>
      <c r="D100" s="184" t="s">
        <v>61</v>
      </c>
      <c r="E100" s="286">
        <v>2.11</v>
      </c>
      <c r="F100" s="269"/>
      <c r="G100" s="196">
        <f xml:space="preserve"> E100*F100</f>
        <v>0</v>
      </c>
    </row>
    <row r="101" spans="2:7" ht="25.5" x14ac:dyDescent="0.2">
      <c r="B101" s="236">
        <v>4</v>
      </c>
      <c r="C101" s="9" t="s">
        <v>914</v>
      </c>
      <c r="D101" s="254" t="s">
        <v>61</v>
      </c>
      <c r="E101" s="286">
        <v>21.79</v>
      </c>
      <c r="F101" s="269"/>
      <c r="G101" s="90">
        <f xml:space="preserve"> E101*F101</f>
        <v>0</v>
      </c>
    </row>
    <row r="102" spans="2:7" ht="25.5" x14ac:dyDescent="0.2">
      <c r="B102" s="236">
        <v>5</v>
      </c>
      <c r="C102" s="9" t="s">
        <v>915</v>
      </c>
      <c r="D102" s="254" t="s">
        <v>61</v>
      </c>
      <c r="E102" s="286">
        <v>6.71</v>
      </c>
      <c r="F102" s="269"/>
      <c r="G102" s="196">
        <f t="shared" ref="G102" si="9" xml:space="preserve"> E102*F102</f>
        <v>0</v>
      </c>
    </row>
    <row r="103" spans="2:7" ht="15" customHeight="1" x14ac:dyDescent="0.2">
      <c r="B103" s="236">
        <v>6</v>
      </c>
      <c r="C103" s="9" t="s">
        <v>582</v>
      </c>
      <c r="D103" s="254" t="s">
        <v>48</v>
      </c>
      <c r="E103" s="195">
        <v>3596.2</v>
      </c>
      <c r="F103" s="269"/>
      <c r="G103" s="90">
        <f xml:space="preserve"> E103*F103</f>
        <v>0</v>
      </c>
    </row>
    <row r="104" spans="2:7" ht="15" customHeight="1" x14ac:dyDescent="0.2">
      <c r="B104" s="236">
        <v>7</v>
      </c>
      <c r="C104" s="179" t="s">
        <v>607</v>
      </c>
      <c r="D104" s="254" t="s">
        <v>44</v>
      </c>
      <c r="E104" s="195">
        <v>74</v>
      </c>
      <c r="F104" s="271"/>
      <c r="G104" s="90">
        <f xml:space="preserve"> E104*F104</f>
        <v>0</v>
      </c>
    </row>
    <row r="105" spans="2:7" ht="16.5" customHeight="1" thickBot="1" x14ac:dyDescent="0.25">
      <c r="B105" s="236">
        <v>8</v>
      </c>
      <c r="C105" s="179" t="s">
        <v>935</v>
      </c>
      <c r="D105" s="254" t="s">
        <v>61</v>
      </c>
      <c r="E105" s="195">
        <v>36.799999999999997</v>
      </c>
      <c r="F105" s="269"/>
      <c r="G105" s="196">
        <f t="shared" ref="G105" si="10" xml:space="preserve"> E105*F105</f>
        <v>0</v>
      </c>
    </row>
    <row r="106" spans="2:7" ht="13.5" thickBot="1" x14ac:dyDescent="0.25">
      <c r="B106" s="236"/>
      <c r="C106" s="9"/>
      <c r="D106" s="184"/>
      <c r="E106" s="195"/>
      <c r="F106" s="169" t="s">
        <v>45</v>
      </c>
      <c r="G106" s="169">
        <f>SUM(G98:G105)</f>
        <v>0</v>
      </c>
    </row>
    <row r="107" spans="2:7" x14ac:dyDescent="0.2">
      <c r="B107" s="229" t="s">
        <v>506</v>
      </c>
      <c r="C107" s="232" t="s">
        <v>613</v>
      </c>
      <c r="D107" s="172"/>
      <c r="E107" s="195"/>
      <c r="F107" s="203"/>
      <c r="G107" s="204"/>
    </row>
    <row r="108" spans="2:7" ht="38.25" x14ac:dyDescent="0.2">
      <c r="B108" s="236">
        <v>1</v>
      </c>
      <c r="C108" s="9" t="s">
        <v>884</v>
      </c>
      <c r="D108" s="254" t="s">
        <v>19</v>
      </c>
      <c r="E108" s="195">
        <v>2</v>
      </c>
      <c r="F108" s="269"/>
      <c r="G108" s="90">
        <f t="shared" ref="G108:G114" si="11">E108*F108</f>
        <v>0</v>
      </c>
    </row>
    <row r="109" spans="2:7" ht="38.25" x14ac:dyDescent="0.2">
      <c r="B109" s="236">
        <v>2</v>
      </c>
      <c r="C109" s="178" t="s">
        <v>885</v>
      </c>
      <c r="D109" s="254" t="s">
        <v>19</v>
      </c>
      <c r="E109" s="195">
        <v>2</v>
      </c>
      <c r="F109" s="269"/>
      <c r="G109" s="90">
        <f t="shared" si="11"/>
        <v>0</v>
      </c>
    </row>
    <row r="110" spans="2:7" ht="25.5" x14ac:dyDescent="0.2">
      <c r="B110" s="236">
        <v>3</v>
      </c>
      <c r="C110" s="178" t="s">
        <v>886</v>
      </c>
      <c r="D110" s="186" t="s">
        <v>19</v>
      </c>
      <c r="E110" s="195">
        <v>1</v>
      </c>
      <c r="F110" s="270"/>
      <c r="G110" s="90">
        <f t="shared" si="11"/>
        <v>0</v>
      </c>
    </row>
    <row r="111" spans="2:7" ht="15.75" customHeight="1" x14ac:dyDescent="0.2">
      <c r="B111" s="236">
        <v>4</v>
      </c>
      <c r="C111" s="175" t="s">
        <v>654</v>
      </c>
      <c r="D111" s="254" t="s">
        <v>19</v>
      </c>
      <c r="E111" s="195">
        <v>2</v>
      </c>
      <c r="F111" s="270"/>
      <c r="G111" s="90">
        <f t="shared" si="11"/>
        <v>0</v>
      </c>
    </row>
    <row r="112" spans="2:7" ht="29.25" customHeight="1" x14ac:dyDescent="0.2">
      <c r="B112" s="236">
        <v>5</v>
      </c>
      <c r="C112" s="178" t="s">
        <v>783</v>
      </c>
      <c r="D112" s="186" t="s">
        <v>19</v>
      </c>
      <c r="E112" s="195">
        <v>2</v>
      </c>
      <c r="F112" s="269"/>
      <c r="G112" s="90">
        <f t="shared" si="11"/>
        <v>0</v>
      </c>
    </row>
    <row r="113" spans="2:7" ht="25.5" x14ac:dyDescent="0.2">
      <c r="B113" s="254">
        <v>6</v>
      </c>
      <c r="C113" s="9" t="s">
        <v>655</v>
      </c>
      <c r="D113" s="254" t="s">
        <v>19</v>
      </c>
      <c r="E113" s="290">
        <v>2</v>
      </c>
      <c r="F113" s="271"/>
      <c r="G113" s="90">
        <f t="shared" si="11"/>
        <v>0</v>
      </c>
    </row>
    <row r="114" spans="2:7" ht="26.25" thickBot="1" x14ac:dyDescent="0.25">
      <c r="B114" s="236">
        <v>7</v>
      </c>
      <c r="C114" s="178" t="s">
        <v>883</v>
      </c>
      <c r="D114" s="186" t="s">
        <v>44</v>
      </c>
      <c r="E114" s="195">
        <v>22.6</v>
      </c>
      <c r="F114" s="270"/>
      <c r="G114" s="90">
        <f t="shared" si="11"/>
        <v>0</v>
      </c>
    </row>
    <row r="115" spans="2:7" ht="13.5" thickBot="1" x14ac:dyDescent="0.25">
      <c r="B115" s="236"/>
      <c r="C115" s="180"/>
      <c r="D115" s="256"/>
      <c r="E115" s="285"/>
      <c r="F115" s="169" t="s">
        <v>45</v>
      </c>
      <c r="G115" s="169">
        <f>SUM(G108:G114)</f>
        <v>0</v>
      </c>
    </row>
    <row r="116" spans="2:7" x14ac:dyDescent="0.2">
      <c r="B116" s="229" t="s">
        <v>507</v>
      </c>
      <c r="C116" s="241" t="s">
        <v>657</v>
      </c>
      <c r="D116" s="254"/>
      <c r="E116" s="286"/>
      <c r="F116" s="201"/>
      <c r="G116" s="201"/>
    </row>
    <row r="117" spans="2:7" ht="27" customHeight="1" x14ac:dyDescent="0.2">
      <c r="B117" s="236">
        <v>1</v>
      </c>
      <c r="C117" s="175" t="s">
        <v>887</v>
      </c>
      <c r="D117" s="254" t="s">
        <v>19</v>
      </c>
      <c r="E117" s="286">
        <v>8</v>
      </c>
      <c r="F117" s="269"/>
      <c r="G117" s="90">
        <f t="shared" ref="G117:G118" si="12">E117*F117</f>
        <v>0</v>
      </c>
    </row>
    <row r="118" spans="2:7" ht="13.5" thickBot="1" x14ac:dyDescent="0.25">
      <c r="B118" s="236">
        <v>2</v>
      </c>
      <c r="C118" s="175" t="s">
        <v>888</v>
      </c>
      <c r="D118" s="254" t="s">
        <v>60</v>
      </c>
      <c r="E118" s="286">
        <v>10.48</v>
      </c>
      <c r="F118" s="269"/>
      <c r="G118" s="90">
        <f t="shared" si="12"/>
        <v>0</v>
      </c>
    </row>
    <row r="119" spans="2:7" ht="13.5" thickBot="1" x14ac:dyDescent="0.25">
      <c r="B119" s="236"/>
      <c r="C119" s="180"/>
      <c r="D119" s="256"/>
      <c r="E119" s="291"/>
      <c r="F119" s="169" t="s">
        <v>45</v>
      </c>
      <c r="G119" s="169">
        <f>SUM(G117:G118)</f>
        <v>0</v>
      </c>
    </row>
    <row r="120" spans="2:7" ht="13.5" thickBot="1" x14ac:dyDescent="0.25">
      <c r="B120" s="236"/>
      <c r="C120" s="180"/>
      <c r="D120" s="256"/>
      <c r="E120" s="285"/>
      <c r="F120" s="198" t="s">
        <v>45</v>
      </c>
      <c r="G120" s="198">
        <f>+G119+G115+G106+G96</f>
        <v>0</v>
      </c>
    </row>
    <row r="121" spans="2:7" x14ac:dyDescent="0.2">
      <c r="B121" s="233" t="s">
        <v>42</v>
      </c>
      <c r="C121" s="232" t="s">
        <v>9</v>
      </c>
      <c r="D121" s="350"/>
      <c r="E121" s="350"/>
      <c r="F121" s="350"/>
      <c r="G121" s="350"/>
    </row>
    <row r="122" spans="2:7" x14ac:dyDescent="0.2">
      <c r="B122" s="242" t="s">
        <v>511</v>
      </c>
      <c r="C122" s="237" t="s">
        <v>10</v>
      </c>
      <c r="D122" s="184"/>
      <c r="E122" s="195"/>
      <c r="F122" s="196"/>
      <c r="G122" s="196"/>
    </row>
    <row r="123" spans="2:7" ht="15.75" customHeight="1" x14ac:dyDescent="0.2">
      <c r="B123" s="236">
        <v>1</v>
      </c>
      <c r="C123" s="179" t="s">
        <v>300</v>
      </c>
      <c r="D123" s="254" t="s">
        <v>60</v>
      </c>
      <c r="E123" s="286">
        <v>1011.15</v>
      </c>
      <c r="F123" s="268"/>
      <c r="G123" s="90">
        <f>+F123*E123</f>
        <v>0</v>
      </c>
    </row>
    <row r="124" spans="2:7" ht="15.75" customHeight="1" x14ac:dyDescent="0.2">
      <c r="B124" s="236">
        <v>2</v>
      </c>
      <c r="C124" s="179" t="s">
        <v>5</v>
      </c>
      <c r="D124" s="254" t="s">
        <v>60</v>
      </c>
      <c r="E124" s="286">
        <v>1011.15</v>
      </c>
      <c r="F124" s="269"/>
      <c r="G124" s="90">
        <f>+F124*E124</f>
        <v>0</v>
      </c>
    </row>
    <row r="125" spans="2:7" ht="15.75" customHeight="1" thickBot="1" x14ac:dyDescent="0.25">
      <c r="B125" s="236">
        <v>3</v>
      </c>
      <c r="C125" s="179" t="s">
        <v>789</v>
      </c>
      <c r="D125" s="254" t="s">
        <v>60</v>
      </c>
      <c r="E125" s="286">
        <v>1011.15</v>
      </c>
      <c r="F125" s="269"/>
      <c r="G125" s="206">
        <f>+F125*E125</f>
        <v>0</v>
      </c>
    </row>
    <row r="126" spans="2:7" ht="13.5" thickBot="1" x14ac:dyDescent="0.25">
      <c r="B126" s="240"/>
      <c r="C126" s="179"/>
      <c r="D126" s="254"/>
      <c r="E126" s="286"/>
      <c r="F126" s="207" t="s">
        <v>45</v>
      </c>
      <c r="G126" s="208">
        <f>SUM(G123:G125)</f>
        <v>0</v>
      </c>
    </row>
    <row r="127" spans="2:7" x14ac:dyDescent="0.2">
      <c r="B127" s="229" t="s">
        <v>512</v>
      </c>
      <c r="C127" s="237" t="s">
        <v>531</v>
      </c>
      <c r="D127" s="351"/>
      <c r="E127" s="351"/>
      <c r="F127" s="351"/>
      <c r="G127" s="352"/>
    </row>
    <row r="128" spans="2:7" ht="15.75" customHeight="1" x14ac:dyDescent="0.2">
      <c r="B128" s="236">
        <v>1</v>
      </c>
      <c r="C128" s="9" t="s">
        <v>237</v>
      </c>
      <c r="D128" s="254" t="s">
        <v>61</v>
      </c>
      <c r="E128" s="195">
        <v>6969.45</v>
      </c>
      <c r="F128" s="269"/>
      <c r="G128" s="90">
        <f>+F128*E128</f>
        <v>0</v>
      </c>
    </row>
    <row r="129" spans="2:7" ht="15" x14ac:dyDescent="0.2">
      <c r="B129" s="236">
        <v>2</v>
      </c>
      <c r="C129" s="9" t="s">
        <v>774</v>
      </c>
      <c r="D129" s="184" t="s">
        <v>61</v>
      </c>
      <c r="E129" s="286">
        <v>666.9</v>
      </c>
      <c r="F129" s="269"/>
      <c r="G129" s="196">
        <f t="shared" ref="G129:G130" si="13" xml:space="preserve"> E129*F129</f>
        <v>0</v>
      </c>
    </row>
    <row r="130" spans="2:7" ht="15.75" customHeight="1" x14ac:dyDescent="0.2">
      <c r="B130" s="236">
        <v>3</v>
      </c>
      <c r="C130" s="9" t="s">
        <v>911</v>
      </c>
      <c r="D130" s="184" t="s">
        <v>61</v>
      </c>
      <c r="E130" s="286">
        <v>46.45</v>
      </c>
      <c r="F130" s="269"/>
      <c r="G130" s="196">
        <f t="shared" si="13"/>
        <v>0</v>
      </c>
    </row>
    <row r="131" spans="2:7" ht="30" customHeight="1" x14ac:dyDescent="0.2">
      <c r="B131" s="236">
        <v>4</v>
      </c>
      <c r="C131" s="9" t="s">
        <v>916</v>
      </c>
      <c r="D131" s="184" t="s">
        <v>61</v>
      </c>
      <c r="E131" s="195">
        <v>141.41999999999999</v>
      </c>
      <c r="F131" s="269"/>
      <c r="G131" s="196">
        <f xml:space="preserve"> E131*F131</f>
        <v>0</v>
      </c>
    </row>
    <row r="132" spans="2:7" ht="27.75" customHeight="1" x14ac:dyDescent="0.2">
      <c r="B132" s="236">
        <v>5</v>
      </c>
      <c r="C132" s="9" t="s">
        <v>917</v>
      </c>
      <c r="D132" s="254" t="s">
        <v>61</v>
      </c>
      <c r="E132" s="195">
        <v>694.17</v>
      </c>
      <c r="F132" s="269"/>
      <c r="G132" s="196">
        <f xml:space="preserve"> E132*F132</f>
        <v>0</v>
      </c>
    </row>
    <row r="133" spans="2:7" ht="27" customHeight="1" x14ac:dyDescent="0.2">
      <c r="B133" s="236">
        <v>6</v>
      </c>
      <c r="C133" s="9" t="s">
        <v>915</v>
      </c>
      <c r="D133" s="254" t="s">
        <v>61</v>
      </c>
      <c r="E133" s="286">
        <v>208.08</v>
      </c>
      <c r="F133" s="269"/>
      <c r="G133" s="196">
        <f t="shared" ref="G133" si="14" xml:space="preserve"> E133*F133</f>
        <v>0</v>
      </c>
    </row>
    <row r="134" spans="2:7" ht="15.75" customHeight="1" x14ac:dyDescent="0.2">
      <c r="B134" s="236">
        <v>7</v>
      </c>
      <c r="C134" s="179" t="s">
        <v>652</v>
      </c>
      <c r="D134" s="254" t="s">
        <v>48</v>
      </c>
      <c r="E134" s="195">
        <v>159213.9</v>
      </c>
      <c r="F134" s="269"/>
      <c r="G134" s="90">
        <f>+F134*E134</f>
        <v>0</v>
      </c>
    </row>
    <row r="135" spans="2:7" ht="15.75" customHeight="1" x14ac:dyDescent="0.2">
      <c r="B135" s="236">
        <v>8</v>
      </c>
      <c r="C135" s="179" t="s">
        <v>607</v>
      </c>
      <c r="D135" s="254" t="s">
        <v>44</v>
      </c>
      <c r="E135" s="195">
        <v>606.87</v>
      </c>
      <c r="F135" s="271"/>
      <c r="G135" s="90">
        <f>+F135*E135</f>
        <v>0</v>
      </c>
    </row>
    <row r="136" spans="2:7" ht="16.5" customHeight="1" thickBot="1" x14ac:dyDescent="0.25">
      <c r="B136" s="236">
        <v>9</v>
      </c>
      <c r="C136" s="179" t="s">
        <v>935</v>
      </c>
      <c r="D136" s="254" t="s">
        <v>61</v>
      </c>
      <c r="E136" s="195">
        <v>666.9</v>
      </c>
      <c r="F136" s="269"/>
      <c r="G136" s="196">
        <f t="shared" ref="G136" si="15" xml:space="preserve"> E136*F136</f>
        <v>0</v>
      </c>
    </row>
    <row r="137" spans="2:7" ht="13.5" thickBot="1" x14ac:dyDescent="0.25">
      <c r="B137" s="236"/>
      <c r="C137" s="185"/>
      <c r="D137" s="256"/>
      <c r="E137" s="292"/>
      <c r="F137" s="207" t="s">
        <v>45</v>
      </c>
      <c r="G137" s="208">
        <f>SUM(G128:G136)</f>
        <v>0</v>
      </c>
    </row>
    <row r="138" spans="2:7" x14ac:dyDescent="0.2">
      <c r="B138" s="236"/>
      <c r="C138" s="185" t="s">
        <v>653</v>
      </c>
      <c r="D138" s="254"/>
      <c r="E138" s="286"/>
      <c r="F138" s="201"/>
      <c r="G138" s="201"/>
    </row>
    <row r="139" spans="2:7" x14ac:dyDescent="0.2">
      <c r="B139" s="236"/>
      <c r="C139" s="185"/>
      <c r="D139" s="254"/>
      <c r="E139" s="286"/>
      <c r="F139" s="197"/>
      <c r="G139" s="197"/>
    </row>
    <row r="140" spans="2:7" x14ac:dyDescent="0.2">
      <c r="B140" s="93" t="s">
        <v>514</v>
      </c>
      <c r="C140" s="232" t="s">
        <v>515</v>
      </c>
      <c r="D140" s="254"/>
      <c r="E140" s="293"/>
      <c r="F140" s="209"/>
      <c r="G140" s="196"/>
    </row>
    <row r="141" spans="2:7" ht="15.75" customHeight="1" x14ac:dyDescent="0.2">
      <c r="B141" s="254">
        <v>1</v>
      </c>
      <c r="C141" s="179" t="s">
        <v>966</v>
      </c>
      <c r="D141" s="254" t="s">
        <v>44</v>
      </c>
      <c r="E141" s="293">
        <v>132.1</v>
      </c>
      <c r="F141" s="275"/>
      <c r="G141" s="90">
        <f>+F141*E141</f>
        <v>0</v>
      </c>
    </row>
    <row r="142" spans="2:7" ht="15" x14ac:dyDescent="0.2">
      <c r="B142" s="254">
        <v>2</v>
      </c>
      <c r="C142" s="179" t="s">
        <v>775</v>
      </c>
      <c r="D142" s="254" t="s">
        <v>61</v>
      </c>
      <c r="E142" s="293">
        <v>53.19</v>
      </c>
      <c r="F142" s="275"/>
      <c r="G142" s="90">
        <f>+F142*E142</f>
        <v>0</v>
      </c>
    </row>
    <row r="143" spans="2:7" x14ac:dyDescent="0.2">
      <c r="B143" s="254">
        <v>3</v>
      </c>
      <c r="C143" s="9" t="s">
        <v>623</v>
      </c>
      <c r="D143" s="254" t="s">
        <v>44</v>
      </c>
      <c r="E143" s="293">
        <v>132.1</v>
      </c>
      <c r="F143" s="271"/>
      <c r="G143" s="91">
        <f>+E143*F143</f>
        <v>0</v>
      </c>
    </row>
    <row r="144" spans="2:7" ht="25.5" x14ac:dyDescent="0.2">
      <c r="B144" s="254">
        <v>4</v>
      </c>
      <c r="C144" s="9" t="s">
        <v>605</v>
      </c>
      <c r="D144" s="254" t="s">
        <v>19</v>
      </c>
      <c r="E144" s="290">
        <v>7</v>
      </c>
      <c r="F144" s="271"/>
      <c r="G144" s="91">
        <f t="shared" ref="G144:G147" si="16">+E144*F144</f>
        <v>0</v>
      </c>
    </row>
    <row r="145" spans="2:7" ht="25.5" x14ac:dyDescent="0.2">
      <c r="B145" s="254">
        <v>5</v>
      </c>
      <c r="C145" s="9" t="s">
        <v>606</v>
      </c>
      <c r="D145" s="254" t="s">
        <v>19</v>
      </c>
      <c r="E145" s="290">
        <v>4</v>
      </c>
      <c r="F145" s="271"/>
      <c r="G145" s="91">
        <f t="shared" si="16"/>
        <v>0</v>
      </c>
    </row>
    <row r="146" spans="2:7" ht="25.5" x14ac:dyDescent="0.2">
      <c r="B146" s="254">
        <v>6</v>
      </c>
      <c r="C146" s="9" t="s">
        <v>617</v>
      </c>
      <c r="D146" s="254" t="s">
        <v>19</v>
      </c>
      <c r="E146" s="290">
        <v>2</v>
      </c>
      <c r="F146" s="271"/>
      <c r="G146" s="91">
        <f t="shared" si="16"/>
        <v>0</v>
      </c>
    </row>
    <row r="147" spans="2:7" ht="25.5" x14ac:dyDescent="0.2">
      <c r="B147" s="254">
        <v>7</v>
      </c>
      <c r="C147" s="9" t="s">
        <v>650</v>
      </c>
      <c r="D147" s="254" t="s">
        <v>19</v>
      </c>
      <c r="E147" s="290">
        <v>2</v>
      </c>
      <c r="F147" s="271"/>
      <c r="G147" s="91">
        <f t="shared" si="16"/>
        <v>0</v>
      </c>
    </row>
    <row r="148" spans="2:7" ht="15.75" thickBot="1" x14ac:dyDescent="0.25">
      <c r="B148" s="254">
        <v>8</v>
      </c>
      <c r="C148" s="179" t="s">
        <v>935</v>
      </c>
      <c r="D148" s="254" t="s">
        <v>61</v>
      </c>
      <c r="E148" s="290">
        <v>48.91</v>
      </c>
      <c r="F148" s="276"/>
      <c r="G148" s="91">
        <f>+E148*F148</f>
        <v>0</v>
      </c>
    </row>
    <row r="149" spans="2:7" ht="13.5" thickBot="1" x14ac:dyDescent="0.25">
      <c r="B149" s="254"/>
      <c r="C149" s="179"/>
      <c r="D149" s="254"/>
      <c r="E149" s="290"/>
      <c r="F149" s="210" t="s">
        <v>45</v>
      </c>
      <c r="G149" s="208">
        <f>SUM(G141:G148)</f>
        <v>0</v>
      </c>
    </row>
    <row r="150" spans="2:7" x14ac:dyDescent="0.2">
      <c r="B150" s="254"/>
      <c r="C150" s="179"/>
      <c r="D150" s="255"/>
      <c r="E150" s="294"/>
      <c r="F150" s="211"/>
      <c r="G150" s="212"/>
    </row>
    <row r="151" spans="2:7" x14ac:dyDescent="0.2">
      <c r="B151" s="229" t="s">
        <v>591</v>
      </c>
      <c r="C151" s="232" t="s">
        <v>618</v>
      </c>
      <c r="D151" s="346"/>
      <c r="E151" s="347"/>
      <c r="F151" s="347"/>
      <c r="G151" s="348"/>
    </row>
    <row r="152" spans="2:7" ht="54.75" customHeight="1" x14ac:dyDescent="0.2">
      <c r="B152" s="254">
        <v>1</v>
      </c>
      <c r="C152" s="9" t="s">
        <v>784</v>
      </c>
      <c r="D152" s="186" t="s">
        <v>19</v>
      </c>
      <c r="E152" s="290">
        <v>8</v>
      </c>
      <c r="F152" s="275"/>
      <c r="G152" s="91">
        <f t="shared" ref="G152:G155" si="17">ROUND(+F152*E152,0)</f>
        <v>0</v>
      </c>
    </row>
    <row r="153" spans="2:7" ht="39.75" customHeight="1" x14ac:dyDescent="0.2">
      <c r="B153" s="254">
        <v>2</v>
      </c>
      <c r="C153" s="9" t="s">
        <v>785</v>
      </c>
      <c r="D153" s="186" t="s">
        <v>19</v>
      </c>
      <c r="E153" s="290">
        <v>2</v>
      </c>
      <c r="F153" s="277"/>
      <c r="G153" s="91">
        <f t="shared" si="17"/>
        <v>0</v>
      </c>
    </row>
    <row r="154" spans="2:7" ht="26.25" customHeight="1" x14ac:dyDescent="0.2">
      <c r="B154" s="255">
        <v>3</v>
      </c>
      <c r="C154" s="178" t="s">
        <v>748</v>
      </c>
      <c r="D154" s="186" t="s">
        <v>19</v>
      </c>
      <c r="E154" s="290">
        <v>2</v>
      </c>
      <c r="F154" s="269"/>
      <c r="G154" s="91">
        <f t="shared" si="17"/>
        <v>0</v>
      </c>
    </row>
    <row r="155" spans="2:7" ht="26.25" thickBot="1" x14ac:dyDescent="0.25">
      <c r="B155" s="255">
        <v>4</v>
      </c>
      <c r="C155" s="178" t="s">
        <v>883</v>
      </c>
      <c r="D155" s="186" t="s">
        <v>44</v>
      </c>
      <c r="E155" s="290">
        <v>91.94</v>
      </c>
      <c r="F155" s="270"/>
      <c r="G155" s="91">
        <f t="shared" si="17"/>
        <v>0</v>
      </c>
    </row>
    <row r="156" spans="2:7" ht="13.5" thickBot="1" x14ac:dyDescent="0.25">
      <c r="B156" s="238"/>
      <c r="C156" s="180"/>
      <c r="D156" s="256"/>
      <c r="E156" s="285"/>
      <c r="F156" s="169" t="s">
        <v>45</v>
      </c>
      <c r="G156" s="208">
        <f>SUM(G152:G155)</f>
        <v>0</v>
      </c>
    </row>
    <row r="157" spans="2:7" ht="13.5" thickBot="1" x14ac:dyDescent="0.25">
      <c r="B157" s="243"/>
      <c r="C157" s="185"/>
      <c r="D157" s="252"/>
      <c r="E157" s="199"/>
      <c r="F157" s="198" t="s">
        <v>45</v>
      </c>
      <c r="G157" s="198">
        <f>+G156+G149+G137+G126</f>
        <v>0</v>
      </c>
    </row>
    <row r="158" spans="2:7" x14ac:dyDescent="0.2">
      <c r="B158" s="235" t="s">
        <v>43</v>
      </c>
      <c r="C158" s="237" t="s">
        <v>14</v>
      </c>
      <c r="D158" s="351"/>
      <c r="E158" s="351"/>
      <c r="F158" s="351"/>
      <c r="G158" s="352"/>
    </row>
    <row r="159" spans="2:7" x14ac:dyDescent="0.2">
      <c r="B159" s="229" t="s">
        <v>516</v>
      </c>
      <c r="C159" s="237" t="s">
        <v>10</v>
      </c>
      <c r="D159" s="184"/>
      <c r="E159" s="195"/>
      <c r="F159" s="196"/>
      <c r="G159" s="196"/>
    </row>
    <row r="160" spans="2:7" ht="15.75" customHeight="1" x14ac:dyDescent="0.2">
      <c r="B160" s="236">
        <v>1</v>
      </c>
      <c r="C160" s="179" t="s">
        <v>300</v>
      </c>
      <c r="D160" s="254" t="s">
        <v>60</v>
      </c>
      <c r="E160" s="195">
        <v>103.64</v>
      </c>
      <c r="F160" s="268"/>
      <c r="G160" s="90">
        <f>+F160*E160</f>
        <v>0</v>
      </c>
    </row>
    <row r="161" spans="2:7" ht="15.75" customHeight="1" x14ac:dyDescent="0.2">
      <c r="B161" s="236">
        <v>2</v>
      </c>
      <c r="C161" s="179" t="s">
        <v>5</v>
      </c>
      <c r="D161" s="254" t="s">
        <v>60</v>
      </c>
      <c r="E161" s="195">
        <v>103.64</v>
      </c>
      <c r="F161" s="269"/>
      <c r="G161" s="90">
        <f>+F161*E161</f>
        <v>0</v>
      </c>
    </row>
    <row r="162" spans="2:7" ht="15.75" customHeight="1" thickBot="1" x14ac:dyDescent="0.25">
      <c r="B162" s="236">
        <v>3</v>
      </c>
      <c r="C162" s="179" t="s">
        <v>789</v>
      </c>
      <c r="D162" s="254" t="s">
        <v>60</v>
      </c>
      <c r="E162" s="195">
        <v>103.64</v>
      </c>
      <c r="F162" s="269"/>
      <c r="G162" s="91">
        <f>+F162*E162</f>
        <v>0</v>
      </c>
    </row>
    <row r="163" spans="2:7" ht="13.5" thickBot="1" x14ac:dyDescent="0.25">
      <c r="B163" s="236"/>
      <c r="C163" s="179"/>
      <c r="D163" s="254"/>
      <c r="E163" s="295"/>
      <c r="F163" s="169" t="s">
        <v>45</v>
      </c>
      <c r="G163" s="208">
        <f>SUM(G160:G162)</f>
        <v>0</v>
      </c>
    </row>
    <row r="164" spans="2:7" x14ac:dyDescent="0.2">
      <c r="B164" s="229" t="s">
        <v>517</v>
      </c>
      <c r="C164" s="232" t="s">
        <v>16</v>
      </c>
      <c r="D164" s="254"/>
      <c r="E164" s="286"/>
      <c r="F164" s="196"/>
      <c r="G164" s="196"/>
    </row>
    <row r="165" spans="2:7" ht="15" x14ac:dyDescent="0.2">
      <c r="B165" s="236">
        <v>1</v>
      </c>
      <c r="C165" s="9" t="s">
        <v>237</v>
      </c>
      <c r="D165" s="254" t="s">
        <v>61</v>
      </c>
      <c r="E165" s="195">
        <v>506.23</v>
      </c>
      <c r="F165" s="269"/>
      <c r="G165" s="90">
        <f>+F165*E165</f>
        <v>0</v>
      </c>
    </row>
    <row r="166" spans="2:7" ht="15" x14ac:dyDescent="0.2">
      <c r="B166" s="236">
        <v>2</v>
      </c>
      <c r="C166" s="9" t="s">
        <v>774</v>
      </c>
      <c r="D166" s="184" t="s">
        <v>61</v>
      </c>
      <c r="E166" s="286">
        <v>159.86000000000001</v>
      </c>
      <c r="F166" s="269"/>
      <c r="G166" s="196">
        <f t="shared" ref="G166:G169" si="18" xml:space="preserve"> E166*F166</f>
        <v>0</v>
      </c>
    </row>
    <row r="167" spans="2:7" ht="15" x14ac:dyDescent="0.2">
      <c r="B167" s="236">
        <v>2</v>
      </c>
      <c r="C167" s="9" t="s">
        <v>911</v>
      </c>
      <c r="D167" s="184" t="s">
        <v>61</v>
      </c>
      <c r="E167" s="286">
        <v>4.59</v>
      </c>
      <c r="F167" s="269"/>
      <c r="G167" s="196">
        <f t="shared" si="18"/>
        <v>0</v>
      </c>
    </row>
    <row r="168" spans="2:7" ht="25.5" x14ac:dyDescent="0.2">
      <c r="B168" s="236">
        <v>3</v>
      </c>
      <c r="C168" s="9" t="s">
        <v>917</v>
      </c>
      <c r="D168" s="254" t="s">
        <v>61</v>
      </c>
      <c r="E168" s="195">
        <v>89.93</v>
      </c>
      <c r="F168" s="269"/>
      <c r="G168" s="196">
        <f t="shared" si="18"/>
        <v>0</v>
      </c>
    </row>
    <row r="169" spans="2:7" ht="25.5" x14ac:dyDescent="0.2">
      <c r="B169" s="236">
        <v>4</v>
      </c>
      <c r="C169" s="9" t="s">
        <v>915</v>
      </c>
      <c r="D169" s="254" t="s">
        <v>61</v>
      </c>
      <c r="E169" s="286">
        <v>40.96</v>
      </c>
      <c r="F169" s="269"/>
      <c r="G169" s="196">
        <f t="shared" si="18"/>
        <v>0</v>
      </c>
    </row>
    <row r="170" spans="2:7" ht="25.5" x14ac:dyDescent="0.2">
      <c r="B170" s="236">
        <v>5</v>
      </c>
      <c r="C170" s="9" t="s">
        <v>918</v>
      </c>
      <c r="D170" s="254" t="s">
        <v>61</v>
      </c>
      <c r="E170" s="195">
        <v>4.6100000000000003</v>
      </c>
      <c r="F170" s="269"/>
      <c r="G170" s="90">
        <f>+F170*E170</f>
        <v>0</v>
      </c>
    </row>
    <row r="171" spans="2:7" ht="15" x14ac:dyDescent="0.2">
      <c r="B171" s="236">
        <v>6</v>
      </c>
      <c r="C171" s="179" t="s">
        <v>642</v>
      </c>
      <c r="D171" s="254" t="s">
        <v>61</v>
      </c>
      <c r="E171" s="195">
        <v>148.09</v>
      </c>
      <c r="F171" s="270"/>
      <c r="G171" s="91">
        <f>+F171*E171</f>
        <v>0</v>
      </c>
    </row>
    <row r="172" spans="2:7" ht="15" x14ac:dyDescent="0.2">
      <c r="B172" s="254">
        <v>7</v>
      </c>
      <c r="C172" s="180" t="s">
        <v>936</v>
      </c>
      <c r="D172" s="254" t="s">
        <v>61</v>
      </c>
      <c r="E172" s="290">
        <v>20.73</v>
      </c>
      <c r="F172" s="269"/>
      <c r="G172" s="90">
        <f>+E172*F172</f>
        <v>0</v>
      </c>
    </row>
    <row r="173" spans="2:7" ht="15" x14ac:dyDescent="0.2">
      <c r="B173" s="254">
        <v>8</v>
      </c>
      <c r="C173" s="179" t="s">
        <v>935</v>
      </c>
      <c r="D173" s="254" t="s">
        <v>61</v>
      </c>
      <c r="E173" s="290">
        <v>159.86000000000001</v>
      </c>
      <c r="F173" s="269"/>
      <c r="G173" s="91">
        <f>+E173*F173</f>
        <v>0</v>
      </c>
    </row>
    <row r="174" spans="2:7" ht="13.5" thickBot="1" x14ac:dyDescent="0.25">
      <c r="B174" s="254">
        <v>8</v>
      </c>
      <c r="C174" s="179" t="s">
        <v>607</v>
      </c>
      <c r="D174" s="254" t="s">
        <v>44</v>
      </c>
      <c r="E174" s="195">
        <v>128.76</v>
      </c>
      <c r="F174" s="271"/>
      <c r="G174" s="90">
        <f>+E174*F174</f>
        <v>0</v>
      </c>
    </row>
    <row r="175" spans="2:7" ht="13.5" thickBot="1" x14ac:dyDescent="0.25">
      <c r="B175" s="254"/>
      <c r="C175" s="9"/>
      <c r="D175" s="254"/>
      <c r="E175" s="290"/>
      <c r="F175" s="213" t="s">
        <v>45</v>
      </c>
      <c r="G175" s="214">
        <f>SUM(G165:G174)</f>
        <v>0</v>
      </c>
    </row>
    <row r="176" spans="2:7" x14ac:dyDescent="0.2">
      <c r="B176" s="93" t="s">
        <v>594</v>
      </c>
      <c r="C176" s="232" t="s">
        <v>624</v>
      </c>
      <c r="D176" s="254"/>
      <c r="E176" s="290"/>
      <c r="F176" s="215"/>
      <c r="G176" s="216"/>
    </row>
    <row r="177" spans="2:7" ht="25.5" x14ac:dyDescent="0.2">
      <c r="B177" s="254">
        <v>1</v>
      </c>
      <c r="C177" s="9" t="s">
        <v>919</v>
      </c>
      <c r="D177" s="254" t="s">
        <v>61</v>
      </c>
      <c r="E177" s="293">
        <v>1.1599999999999999</v>
      </c>
      <c r="F177" s="269"/>
      <c r="G177" s="196">
        <f>+F177*E177</f>
        <v>0</v>
      </c>
    </row>
    <row r="178" spans="2:7" ht="25.5" x14ac:dyDescent="0.2">
      <c r="B178" s="254">
        <v>2</v>
      </c>
      <c r="C178" s="9" t="s">
        <v>920</v>
      </c>
      <c r="D178" s="254" t="s">
        <v>61</v>
      </c>
      <c r="E178" s="293">
        <v>4.07</v>
      </c>
      <c r="F178" s="269"/>
      <c r="G178" s="90">
        <f t="shared" ref="G178" si="19">+F178*E178</f>
        <v>0</v>
      </c>
    </row>
    <row r="179" spans="2:7" ht="15" customHeight="1" thickBot="1" x14ac:dyDescent="0.25">
      <c r="B179" s="254">
        <v>3</v>
      </c>
      <c r="C179" s="179" t="s">
        <v>651</v>
      </c>
      <c r="D179" s="254" t="s">
        <v>48</v>
      </c>
      <c r="E179" s="293">
        <v>347.9</v>
      </c>
      <c r="F179" s="269"/>
      <c r="G179" s="90">
        <f>+F179*E179</f>
        <v>0</v>
      </c>
    </row>
    <row r="180" spans="2:7" ht="13.5" thickBot="1" x14ac:dyDescent="0.25">
      <c r="B180" s="236"/>
      <c r="C180" s="191"/>
      <c r="D180" s="252"/>
      <c r="E180" s="217"/>
      <c r="F180" s="169" t="s">
        <v>45</v>
      </c>
      <c r="G180" s="208">
        <f>SUM(G177:G179)</f>
        <v>0</v>
      </c>
    </row>
    <row r="181" spans="2:7" x14ac:dyDescent="0.2">
      <c r="B181" s="93" t="s">
        <v>597</v>
      </c>
      <c r="C181" s="232" t="s">
        <v>601</v>
      </c>
      <c r="D181" s="254"/>
      <c r="E181" s="293"/>
      <c r="F181" s="209"/>
      <c r="G181" s="196"/>
    </row>
    <row r="182" spans="2:7" ht="15" x14ac:dyDescent="0.2">
      <c r="B182" s="254">
        <v>1</v>
      </c>
      <c r="C182" s="179" t="s">
        <v>775</v>
      </c>
      <c r="D182" s="254" t="s">
        <v>61</v>
      </c>
      <c r="E182" s="293">
        <v>5.0999999999999996</v>
      </c>
      <c r="F182" s="275"/>
      <c r="G182" s="90">
        <f>+F182*E182</f>
        <v>0</v>
      </c>
    </row>
    <row r="183" spans="2:7" ht="24" customHeight="1" x14ac:dyDescent="0.2">
      <c r="B183" s="254">
        <v>2</v>
      </c>
      <c r="C183" s="9" t="s">
        <v>627</v>
      </c>
      <c r="D183" s="254" t="s">
        <v>19</v>
      </c>
      <c r="E183" s="293">
        <v>2</v>
      </c>
      <c r="F183" s="271"/>
      <c r="G183" s="91">
        <f>+E183*F183</f>
        <v>0</v>
      </c>
    </row>
    <row r="184" spans="2:7" ht="27.75" customHeight="1" x14ac:dyDescent="0.2">
      <c r="B184" s="254">
        <v>3</v>
      </c>
      <c r="C184" s="9" t="s">
        <v>626</v>
      </c>
      <c r="D184" s="254" t="s">
        <v>19</v>
      </c>
      <c r="E184" s="290">
        <v>2</v>
      </c>
      <c r="F184" s="271"/>
      <c r="G184" s="91">
        <f t="shared" ref="G184:G187" si="20">+E184*F184</f>
        <v>0</v>
      </c>
    </row>
    <row r="185" spans="2:7" ht="24.75" customHeight="1" x14ac:dyDescent="0.2">
      <c r="B185" s="254">
        <v>4</v>
      </c>
      <c r="C185" s="9" t="s">
        <v>625</v>
      </c>
      <c r="D185" s="254" t="s">
        <v>19</v>
      </c>
      <c r="E185" s="290">
        <v>1</v>
      </c>
      <c r="F185" s="271"/>
      <c r="G185" s="91">
        <f t="shared" si="20"/>
        <v>0</v>
      </c>
    </row>
    <row r="186" spans="2:7" ht="15.75" customHeight="1" x14ac:dyDescent="0.2">
      <c r="B186" s="254">
        <v>5</v>
      </c>
      <c r="C186" s="9" t="s">
        <v>595</v>
      </c>
      <c r="D186" s="254" t="s">
        <v>19</v>
      </c>
      <c r="E186" s="290">
        <v>2</v>
      </c>
      <c r="F186" s="271"/>
      <c r="G186" s="91">
        <f t="shared" si="20"/>
        <v>0</v>
      </c>
    </row>
    <row r="187" spans="2:7" ht="15.75" customHeight="1" x14ac:dyDescent="0.2">
      <c r="B187" s="254">
        <v>6</v>
      </c>
      <c r="C187" s="9" t="s">
        <v>656</v>
      </c>
      <c r="D187" s="254" t="s">
        <v>19</v>
      </c>
      <c r="E187" s="290">
        <v>1</v>
      </c>
      <c r="F187" s="271"/>
      <c r="G187" s="91">
        <f t="shared" si="20"/>
        <v>0</v>
      </c>
    </row>
    <row r="188" spans="2:7" ht="15" x14ac:dyDescent="0.2">
      <c r="B188" s="254">
        <v>7</v>
      </c>
      <c r="C188" s="179" t="s">
        <v>935</v>
      </c>
      <c r="D188" s="254" t="s">
        <v>61</v>
      </c>
      <c r="E188" s="290">
        <v>1.44</v>
      </c>
      <c r="F188" s="271"/>
      <c r="G188" s="91">
        <f>+E188*F188</f>
        <v>0</v>
      </c>
    </row>
    <row r="189" spans="2:7" ht="26.25" customHeight="1" x14ac:dyDescent="0.2">
      <c r="B189" s="254">
        <v>8</v>
      </c>
      <c r="C189" s="178" t="s">
        <v>783</v>
      </c>
      <c r="D189" s="186" t="s">
        <v>19</v>
      </c>
      <c r="E189" s="290">
        <v>2</v>
      </c>
      <c r="F189" s="269"/>
      <c r="G189" s="91">
        <f t="shared" ref="G189:G190" si="21">+E189*F189</f>
        <v>0</v>
      </c>
    </row>
    <row r="190" spans="2:7" ht="26.25" thickBot="1" x14ac:dyDescent="0.25">
      <c r="B190" s="254">
        <v>9</v>
      </c>
      <c r="C190" s="178" t="s">
        <v>883</v>
      </c>
      <c r="D190" s="254" t="s">
        <v>44</v>
      </c>
      <c r="E190" s="290">
        <v>33.340000000000003</v>
      </c>
      <c r="F190" s="270"/>
      <c r="G190" s="91">
        <f t="shared" si="21"/>
        <v>0</v>
      </c>
    </row>
    <row r="191" spans="2:7" ht="13.5" thickBot="1" x14ac:dyDescent="0.25">
      <c r="B191" s="236"/>
      <c r="C191" s="180"/>
      <c r="D191" s="252"/>
      <c r="E191" s="199"/>
      <c r="F191" s="169" t="s">
        <v>45</v>
      </c>
      <c r="G191" s="208">
        <f>SUM(G182:G190)</f>
        <v>0</v>
      </c>
    </row>
    <row r="192" spans="2:7" x14ac:dyDescent="0.2">
      <c r="B192" s="229" t="s">
        <v>619</v>
      </c>
      <c r="C192" s="232" t="s">
        <v>933</v>
      </c>
      <c r="D192" s="252"/>
      <c r="E192" s="199"/>
      <c r="F192" s="215"/>
      <c r="G192" s="216"/>
    </row>
    <row r="193" spans="2:7" ht="37.5" customHeight="1" x14ac:dyDescent="0.2">
      <c r="B193" s="236">
        <v>1</v>
      </c>
      <c r="C193" s="9" t="s">
        <v>786</v>
      </c>
      <c r="D193" s="254" t="s">
        <v>60</v>
      </c>
      <c r="E193" s="286">
        <v>89.86</v>
      </c>
      <c r="F193" s="269"/>
      <c r="G193" s="90">
        <f t="shared" ref="G193:G201" si="22">+E193*F193</f>
        <v>0</v>
      </c>
    </row>
    <row r="194" spans="2:7" ht="25.5" x14ac:dyDescent="0.2">
      <c r="B194" s="236">
        <v>2</v>
      </c>
      <c r="C194" s="9" t="s">
        <v>705</v>
      </c>
      <c r="D194" s="184" t="s">
        <v>44</v>
      </c>
      <c r="E194" s="218">
        <v>89.8</v>
      </c>
      <c r="F194" s="268"/>
      <c r="G194" s="90">
        <f t="shared" si="22"/>
        <v>0</v>
      </c>
    </row>
    <row r="195" spans="2:7" ht="27.75" customHeight="1" x14ac:dyDescent="0.2">
      <c r="B195" s="236">
        <v>3</v>
      </c>
      <c r="C195" s="9" t="s">
        <v>714</v>
      </c>
      <c r="D195" s="184" t="s">
        <v>44</v>
      </c>
      <c r="E195" s="218">
        <v>50</v>
      </c>
      <c r="F195" s="268"/>
      <c r="G195" s="90">
        <f t="shared" si="22"/>
        <v>0</v>
      </c>
    </row>
    <row r="196" spans="2:7" ht="51.75" customHeight="1" x14ac:dyDescent="0.2">
      <c r="B196" s="254">
        <v>4</v>
      </c>
      <c r="C196" s="9" t="s">
        <v>596</v>
      </c>
      <c r="D196" s="184" t="s">
        <v>19</v>
      </c>
      <c r="E196" s="259">
        <v>2</v>
      </c>
      <c r="F196" s="277"/>
      <c r="G196" s="219">
        <f t="shared" si="22"/>
        <v>0</v>
      </c>
    </row>
    <row r="197" spans="2:7" x14ac:dyDescent="0.2">
      <c r="B197" s="254">
        <v>5</v>
      </c>
      <c r="C197" s="9" t="s">
        <v>598</v>
      </c>
      <c r="D197" s="254" t="s">
        <v>19</v>
      </c>
      <c r="E197" s="290">
        <v>2</v>
      </c>
      <c r="F197" s="271"/>
      <c r="G197" s="91">
        <f t="shared" si="22"/>
        <v>0</v>
      </c>
    </row>
    <row r="198" spans="2:7" ht="27" customHeight="1" x14ac:dyDescent="0.2">
      <c r="B198" s="254">
        <v>6</v>
      </c>
      <c r="C198" s="9" t="s">
        <v>602</v>
      </c>
      <c r="D198" s="254" t="s">
        <v>44</v>
      </c>
      <c r="E198" s="290">
        <v>50.7</v>
      </c>
      <c r="F198" s="271"/>
      <c r="G198" s="91">
        <f t="shared" si="22"/>
        <v>0</v>
      </c>
    </row>
    <row r="199" spans="2:7" x14ac:dyDescent="0.2">
      <c r="B199" s="254">
        <v>7</v>
      </c>
      <c r="C199" s="9" t="s">
        <v>599</v>
      </c>
      <c r="D199" s="254" t="s">
        <v>44</v>
      </c>
      <c r="E199" s="290">
        <v>50.7</v>
      </c>
      <c r="F199" s="271"/>
      <c r="G199" s="91">
        <f t="shared" si="22"/>
        <v>0</v>
      </c>
    </row>
    <row r="200" spans="2:7" ht="25.5" x14ac:dyDescent="0.2">
      <c r="B200" s="254">
        <v>8</v>
      </c>
      <c r="C200" s="9" t="s">
        <v>600</v>
      </c>
      <c r="D200" s="254" t="s">
        <v>44</v>
      </c>
      <c r="E200" s="290">
        <v>50.7</v>
      </c>
      <c r="F200" s="271"/>
      <c r="G200" s="91">
        <f t="shared" si="22"/>
        <v>0</v>
      </c>
    </row>
    <row r="201" spans="2:7" ht="26.25" thickBot="1" x14ac:dyDescent="0.25">
      <c r="B201" s="236">
        <v>9</v>
      </c>
      <c r="C201" s="9" t="s">
        <v>934</v>
      </c>
      <c r="D201" s="254" t="s">
        <v>19</v>
      </c>
      <c r="E201" s="286">
        <v>1</v>
      </c>
      <c r="F201" s="269"/>
      <c r="G201" s="90">
        <f t="shared" si="22"/>
        <v>0</v>
      </c>
    </row>
    <row r="202" spans="2:7" ht="13.5" thickBot="1" x14ac:dyDescent="0.25">
      <c r="B202" s="236"/>
      <c r="C202" s="180"/>
      <c r="D202" s="252"/>
      <c r="E202" s="199"/>
      <c r="F202" s="169" t="s">
        <v>45</v>
      </c>
      <c r="G202" s="208">
        <f>SUM(G193:G201)</f>
        <v>0</v>
      </c>
    </row>
    <row r="203" spans="2:7" ht="13.5" thickBot="1" x14ac:dyDescent="0.25">
      <c r="B203" s="236"/>
      <c r="C203" s="180"/>
      <c r="D203" s="252"/>
      <c r="E203" s="199"/>
      <c r="F203" s="198" t="s">
        <v>45</v>
      </c>
      <c r="G203" s="198">
        <f>+G202+G191+G180+G175+G163</f>
        <v>0</v>
      </c>
    </row>
    <row r="204" spans="2:7" x14ac:dyDescent="0.2">
      <c r="B204" s="229" t="s">
        <v>518</v>
      </c>
      <c r="C204" s="232" t="s">
        <v>17</v>
      </c>
      <c r="D204" s="353"/>
      <c r="E204" s="351"/>
      <c r="F204" s="351"/>
      <c r="G204" s="352"/>
    </row>
    <row r="205" spans="2:7" x14ac:dyDescent="0.2">
      <c r="B205" s="229" t="s">
        <v>519</v>
      </c>
      <c r="C205" s="232" t="s">
        <v>10</v>
      </c>
      <c r="D205" s="346"/>
      <c r="E205" s="347"/>
      <c r="F205" s="347"/>
      <c r="G205" s="348"/>
    </row>
    <row r="206" spans="2:7" ht="15.75" customHeight="1" x14ac:dyDescent="0.2">
      <c r="B206" s="236">
        <v>1</v>
      </c>
      <c r="C206" s="179" t="s">
        <v>300</v>
      </c>
      <c r="D206" s="254" t="s">
        <v>60</v>
      </c>
      <c r="E206" s="286">
        <v>347.99</v>
      </c>
      <c r="F206" s="268"/>
      <c r="G206" s="90">
        <f>+F206*E206</f>
        <v>0</v>
      </c>
    </row>
    <row r="207" spans="2:7" ht="15.75" customHeight="1" x14ac:dyDescent="0.2">
      <c r="B207" s="236">
        <v>2</v>
      </c>
      <c r="C207" s="179" t="s">
        <v>5</v>
      </c>
      <c r="D207" s="254" t="s">
        <v>60</v>
      </c>
      <c r="E207" s="286">
        <v>347.99</v>
      </c>
      <c r="F207" s="269"/>
      <c r="G207" s="90">
        <f>+F207*E207</f>
        <v>0</v>
      </c>
    </row>
    <row r="208" spans="2:7" ht="15.75" customHeight="1" thickBot="1" x14ac:dyDescent="0.25">
      <c r="B208" s="236">
        <v>3</v>
      </c>
      <c r="C208" s="179" t="s">
        <v>789</v>
      </c>
      <c r="D208" s="254" t="s">
        <v>60</v>
      </c>
      <c r="E208" s="286">
        <v>347.99</v>
      </c>
      <c r="F208" s="269"/>
      <c r="G208" s="91">
        <f>+F208*E208</f>
        <v>0</v>
      </c>
    </row>
    <row r="209" spans="2:7" ht="13.5" thickBot="1" x14ac:dyDescent="0.25">
      <c r="B209" s="236"/>
      <c r="C209" s="179"/>
      <c r="D209" s="254"/>
      <c r="E209" s="295"/>
      <c r="F209" s="169" t="s">
        <v>45</v>
      </c>
      <c r="G209" s="208">
        <f>SUM(G206:G208)</f>
        <v>0</v>
      </c>
    </row>
    <row r="210" spans="2:7" x14ac:dyDescent="0.2">
      <c r="B210" s="93" t="s">
        <v>520</v>
      </c>
      <c r="C210" s="244" t="s">
        <v>18</v>
      </c>
      <c r="D210" s="353"/>
      <c r="E210" s="351"/>
      <c r="F210" s="351"/>
      <c r="G210" s="352"/>
    </row>
    <row r="211" spans="2:7" ht="15" customHeight="1" x14ac:dyDescent="0.2">
      <c r="B211" s="254">
        <v>1</v>
      </c>
      <c r="C211" s="9" t="s">
        <v>237</v>
      </c>
      <c r="D211" s="254" t="s">
        <v>61</v>
      </c>
      <c r="E211" s="296">
        <v>1288.71</v>
      </c>
      <c r="F211" s="269"/>
      <c r="G211" s="90">
        <f t="shared" ref="G211:G220" si="23">+F211*E211</f>
        <v>0</v>
      </c>
    </row>
    <row r="212" spans="2:7" ht="15" customHeight="1" x14ac:dyDescent="0.2">
      <c r="B212" s="236">
        <v>2</v>
      </c>
      <c r="C212" s="9" t="s">
        <v>774</v>
      </c>
      <c r="D212" s="184" t="s">
        <v>61</v>
      </c>
      <c r="E212" s="286">
        <v>599.4</v>
      </c>
      <c r="F212" s="269"/>
      <c r="G212" s="196">
        <f t="shared" ref="G212:G213" si="24" xml:space="preserve"> E212*F212</f>
        <v>0</v>
      </c>
    </row>
    <row r="213" spans="2:7" ht="15" customHeight="1" x14ac:dyDescent="0.2">
      <c r="B213" s="254">
        <v>3</v>
      </c>
      <c r="C213" s="9" t="s">
        <v>911</v>
      </c>
      <c r="D213" s="184" t="s">
        <v>61</v>
      </c>
      <c r="E213" s="286">
        <v>16.11</v>
      </c>
      <c r="F213" s="269"/>
      <c r="G213" s="196">
        <f t="shared" si="24"/>
        <v>0</v>
      </c>
    </row>
    <row r="214" spans="2:7" ht="26.25" customHeight="1" x14ac:dyDescent="0.2">
      <c r="B214" s="236">
        <v>4</v>
      </c>
      <c r="C214" s="9" t="s">
        <v>921</v>
      </c>
      <c r="D214" s="254" t="s">
        <v>61</v>
      </c>
      <c r="E214" s="296">
        <v>195.96</v>
      </c>
      <c r="F214" s="269"/>
      <c r="G214" s="90">
        <f t="shared" si="23"/>
        <v>0</v>
      </c>
    </row>
    <row r="215" spans="2:7" ht="25.5" customHeight="1" x14ac:dyDescent="0.2">
      <c r="B215" s="254">
        <v>5</v>
      </c>
      <c r="C215" s="9" t="s">
        <v>913</v>
      </c>
      <c r="D215" s="254" t="s">
        <v>61</v>
      </c>
      <c r="E215" s="286">
        <v>27.42</v>
      </c>
      <c r="F215" s="269"/>
      <c r="G215" s="90">
        <f t="shared" si="23"/>
        <v>0</v>
      </c>
    </row>
    <row r="216" spans="2:7" ht="15" customHeight="1" x14ac:dyDescent="0.2">
      <c r="B216" s="236">
        <v>6</v>
      </c>
      <c r="C216" s="179" t="s">
        <v>582</v>
      </c>
      <c r="D216" s="254" t="s">
        <v>48</v>
      </c>
      <c r="E216" s="296">
        <v>25498.799999999999</v>
      </c>
      <c r="F216" s="269"/>
      <c r="G216" s="90">
        <f t="shared" si="23"/>
        <v>0</v>
      </c>
    </row>
    <row r="217" spans="2:7" ht="15" customHeight="1" x14ac:dyDescent="0.2">
      <c r="B217" s="254">
        <v>7</v>
      </c>
      <c r="C217" s="179" t="s">
        <v>889</v>
      </c>
      <c r="D217" s="254" t="s">
        <v>61</v>
      </c>
      <c r="E217" s="296">
        <v>29.16</v>
      </c>
      <c r="F217" s="269"/>
      <c r="G217" s="90">
        <f t="shared" si="23"/>
        <v>0</v>
      </c>
    </row>
    <row r="218" spans="2:7" ht="15" customHeight="1" x14ac:dyDescent="0.2">
      <c r="B218" s="236">
        <v>8</v>
      </c>
      <c r="C218" s="179" t="s">
        <v>890</v>
      </c>
      <c r="D218" s="254" t="s">
        <v>379</v>
      </c>
      <c r="E218" s="296">
        <v>87.48</v>
      </c>
      <c r="F218" s="269"/>
      <c r="G218" s="90">
        <f t="shared" si="23"/>
        <v>0</v>
      </c>
    </row>
    <row r="219" spans="2:7" ht="25.5" x14ac:dyDescent="0.2">
      <c r="B219" s="254">
        <v>9</v>
      </c>
      <c r="C219" s="9" t="s">
        <v>891</v>
      </c>
      <c r="D219" s="254" t="s">
        <v>379</v>
      </c>
      <c r="E219" s="296">
        <v>58.32</v>
      </c>
      <c r="F219" s="269"/>
      <c r="G219" s="90">
        <f t="shared" si="23"/>
        <v>0</v>
      </c>
    </row>
    <row r="220" spans="2:7" ht="15" customHeight="1" x14ac:dyDescent="0.2">
      <c r="B220" s="236">
        <v>10</v>
      </c>
      <c r="C220" s="9" t="s">
        <v>649</v>
      </c>
      <c r="D220" s="254" t="s">
        <v>60</v>
      </c>
      <c r="E220" s="296">
        <v>291.60000000000002</v>
      </c>
      <c r="F220" s="269"/>
      <c r="G220" s="90">
        <f t="shared" si="23"/>
        <v>0</v>
      </c>
    </row>
    <row r="221" spans="2:7" ht="15" customHeight="1" x14ac:dyDescent="0.2">
      <c r="B221" s="254">
        <v>11</v>
      </c>
      <c r="C221" s="179" t="s">
        <v>622</v>
      </c>
      <c r="D221" s="254" t="s">
        <v>44</v>
      </c>
      <c r="E221" s="296">
        <v>65.7</v>
      </c>
      <c r="F221" s="269"/>
      <c r="G221" s="90">
        <f>+E221*F221</f>
        <v>0</v>
      </c>
    </row>
    <row r="222" spans="2:7" ht="15" x14ac:dyDescent="0.2">
      <c r="B222" s="236">
        <v>12</v>
      </c>
      <c r="C222" s="179" t="s">
        <v>935</v>
      </c>
      <c r="D222" s="254" t="s">
        <v>61</v>
      </c>
      <c r="E222" s="290">
        <v>599.4</v>
      </c>
      <c r="F222" s="269"/>
      <c r="G222" s="91">
        <f>+E222*F222</f>
        <v>0</v>
      </c>
    </row>
    <row r="223" spans="2:7" ht="15" customHeight="1" thickBot="1" x14ac:dyDescent="0.25">
      <c r="B223" s="254">
        <v>13</v>
      </c>
      <c r="C223" s="179" t="s">
        <v>607</v>
      </c>
      <c r="D223" s="254" t="s">
        <v>44</v>
      </c>
      <c r="E223" s="195">
        <v>676</v>
      </c>
      <c r="F223" s="271"/>
      <c r="G223" s="90">
        <f>+E223*F223</f>
        <v>0</v>
      </c>
    </row>
    <row r="224" spans="2:7" ht="13.5" thickBot="1" x14ac:dyDescent="0.25">
      <c r="B224" s="254"/>
      <c r="C224" s="180"/>
      <c r="D224" s="256"/>
      <c r="E224" s="297"/>
      <c r="F224" s="169" t="s">
        <v>45</v>
      </c>
      <c r="G224" s="208">
        <f>SUM(G211:G223)</f>
        <v>0</v>
      </c>
    </row>
    <row r="225" spans="2:7" x14ac:dyDescent="0.2">
      <c r="B225" s="93" t="s">
        <v>521</v>
      </c>
      <c r="C225" s="244" t="s">
        <v>658</v>
      </c>
      <c r="D225" s="254"/>
      <c r="E225" s="296"/>
      <c r="F225" s="91"/>
      <c r="G225" s="90"/>
    </row>
    <row r="226" spans="2:7" ht="25.5" x14ac:dyDescent="0.2">
      <c r="B226" s="254">
        <v>1</v>
      </c>
      <c r="C226" s="9" t="s">
        <v>922</v>
      </c>
      <c r="D226" s="254" t="s">
        <v>61</v>
      </c>
      <c r="E226" s="296">
        <v>11.08</v>
      </c>
      <c r="F226" s="278"/>
      <c r="G226" s="90">
        <f t="shared" ref="G226:G229" si="25">+F226*E226</f>
        <v>0</v>
      </c>
    </row>
    <row r="227" spans="2:7" ht="15.75" customHeight="1" x14ac:dyDescent="0.2">
      <c r="B227" s="254">
        <v>2</v>
      </c>
      <c r="C227" s="179" t="s">
        <v>621</v>
      </c>
      <c r="D227" s="254" t="s">
        <v>48</v>
      </c>
      <c r="E227" s="296">
        <v>462.52</v>
      </c>
      <c r="F227" s="278"/>
      <c r="G227" s="90">
        <f t="shared" si="25"/>
        <v>0</v>
      </c>
    </row>
    <row r="228" spans="2:7" ht="25.5" x14ac:dyDescent="0.2">
      <c r="B228" s="254">
        <v>3</v>
      </c>
      <c r="C228" s="9" t="s">
        <v>787</v>
      </c>
      <c r="D228" s="254" t="s">
        <v>44</v>
      </c>
      <c r="E228" s="296">
        <v>104.04</v>
      </c>
      <c r="F228" s="278"/>
      <c r="G228" s="90">
        <f t="shared" si="25"/>
        <v>0</v>
      </c>
    </row>
    <row r="229" spans="2:7" ht="25.5" x14ac:dyDescent="0.2">
      <c r="B229" s="254">
        <v>4</v>
      </c>
      <c r="C229" s="9" t="s">
        <v>788</v>
      </c>
      <c r="D229" s="254" t="s">
        <v>44</v>
      </c>
      <c r="E229" s="296">
        <v>106.8</v>
      </c>
      <c r="F229" s="278"/>
      <c r="G229" s="90">
        <f t="shared" si="25"/>
        <v>0</v>
      </c>
    </row>
    <row r="230" spans="2:7" ht="15" customHeight="1" thickBot="1" x14ac:dyDescent="0.25">
      <c r="B230" s="254">
        <v>5</v>
      </c>
      <c r="C230" s="9" t="s">
        <v>659</v>
      </c>
      <c r="D230" s="254" t="s">
        <v>60</v>
      </c>
      <c r="E230" s="296">
        <v>334.66</v>
      </c>
      <c r="F230" s="269"/>
      <c r="G230" s="90">
        <f>+F230*E230</f>
        <v>0</v>
      </c>
    </row>
    <row r="231" spans="2:7" ht="13.5" thickBot="1" x14ac:dyDescent="0.25">
      <c r="B231" s="254"/>
      <c r="C231" s="180"/>
      <c r="D231" s="256"/>
      <c r="E231" s="285"/>
      <c r="F231" s="169" t="s">
        <v>45</v>
      </c>
      <c r="G231" s="208">
        <f>SUM(G226:G230)</f>
        <v>0</v>
      </c>
    </row>
    <row r="232" spans="2:7" x14ac:dyDescent="0.2">
      <c r="B232" s="93" t="s">
        <v>522</v>
      </c>
      <c r="C232" s="232" t="s">
        <v>604</v>
      </c>
      <c r="D232" s="353"/>
      <c r="E232" s="351"/>
      <c r="F232" s="351"/>
      <c r="G232" s="352"/>
    </row>
    <row r="233" spans="2:7" ht="15" x14ac:dyDescent="0.2">
      <c r="B233" s="254">
        <v>1</v>
      </c>
      <c r="C233" s="179" t="s">
        <v>538</v>
      </c>
      <c r="D233" s="254" t="s">
        <v>61</v>
      </c>
      <c r="E233" s="293">
        <v>9.92</v>
      </c>
      <c r="F233" s="275"/>
      <c r="G233" s="90">
        <f t="shared" ref="G233" si="26">+F233*E233</f>
        <v>0</v>
      </c>
    </row>
    <row r="234" spans="2:7" ht="15.75" customHeight="1" x14ac:dyDescent="0.2">
      <c r="B234" s="254">
        <v>2</v>
      </c>
      <c r="C234" s="9" t="s">
        <v>923</v>
      </c>
      <c r="D234" s="254" t="s">
        <v>61</v>
      </c>
      <c r="E234" s="286">
        <v>5.49</v>
      </c>
      <c r="F234" s="278"/>
      <c r="G234" s="91">
        <f>E234*F234</f>
        <v>0</v>
      </c>
    </row>
    <row r="235" spans="2:7" ht="28.5" customHeight="1" x14ac:dyDescent="0.2">
      <c r="B235" s="170">
        <v>3</v>
      </c>
      <c r="C235" s="9" t="s">
        <v>892</v>
      </c>
      <c r="D235" s="254" t="s">
        <v>19</v>
      </c>
      <c r="E235" s="286">
        <v>1</v>
      </c>
      <c r="F235" s="278"/>
      <c r="G235" s="91">
        <f>E235*F235</f>
        <v>0</v>
      </c>
    </row>
    <row r="236" spans="2:7" ht="13.5" thickBot="1" x14ac:dyDescent="0.25">
      <c r="B236" s="170">
        <v>4</v>
      </c>
      <c r="C236" s="179" t="s">
        <v>607</v>
      </c>
      <c r="D236" s="254" t="s">
        <v>44</v>
      </c>
      <c r="E236" s="195">
        <v>38</v>
      </c>
      <c r="F236" s="271"/>
      <c r="G236" s="91">
        <f>E236*F236</f>
        <v>0</v>
      </c>
    </row>
    <row r="237" spans="2:7" ht="13.5" thickBot="1" x14ac:dyDescent="0.25">
      <c r="B237" s="254"/>
      <c r="C237" s="180"/>
      <c r="D237" s="185"/>
      <c r="E237" s="285"/>
      <c r="F237" s="169" t="s">
        <v>45</v>
      </c>
      <c r="G237" s="208">
        <f>SUM(G233:G236)</f>
        <v>0</v>
      </c>
    </row>
    <row r="238" spans="2:7" x14ac:dyDescent="0.2">
      <c r="B238" s="93" t="s">
        <v>523</v>
      </c>
      <c r="C238" s="232" t="s">
        <v>620</v>
      </c>
      <c r="D238" s="179"/>
      <c r="E238" s="293"/>
      <c r="F238" s="209"/>
      <c r="G238" s="196"/>
    </row>
    <row r="239" spans="2:7" ht="38.25" x14ac:dyDescent="0.2">
      <c r="B239" s="254">
        <v>1</v>
      </c>
      <c r="C239" s="9" t="s">
        <v>780</v>
      </c>
      <c r="D239" s="254" t="s">
        <v>19</v>
      </c>
      <c r="E239" s="293">
        <v>2</v>
      </c>
      <c r="F239" s="275"/>
      <c r="G239" s="90">
        <f>E239*F239</f>
        <v>0</v>
      </c>
    </row>
    <row r="240" spans="2:7" ht="25.5" x14ac:dyDescent="0.2">
      <c r="B240" s="254">
        <v>2</v>
      </c>
      <c r="C240" s="175" t="s">
        <v>681</v>
      </c>
      <c r="D240" s="254" t="s">
        <v>19</v>
      </c>
      <c r="E240" s="293">
        <v>4</v>
      </c>
      <c r="F240" s="275"/>
      <c r="G240" s="90">
        <f t="shared" ref="G240:G249" si="27">E240*F240</f>
        <v>0</v>
      </c>
    </row>
    <row r="241" spans="2:7" ht="25.5" x14ac:dyDescent="0.2">
      <c r="B241" s="254">
        <v>3</v>
      </c>
      <c r="C241" s="175" t="s">
        <v>686</v>
      </c>
      <c r="D241" s="254" t="s">
        <v>19</v>
      </c>
      <c r="E241" s="293">
        <v>1</v>
      </c>
      <c r="F241" s="275"/>
      <c r="G241" s="90">
        <f t="shared" si="27"/>
        <v>0</v>
      </c>
    </row>
    <row r="242" spans="2:7" ht="25.5" x14ac:dyDescent="0.2">
      <c r="B242" s="254">
        <v>4</v>
      </c>
      <c r="C242" s="175" t="s">
        <v>685</v>
      </c>
      <c r="D242" s="254" t="s">
        <v>19</v>
      </c>
      <c r="E242" s="293">
        <v>2</v>
      </c>
      <c r="F242" s="275"/>
      <c r="G242" s="90">
        <f t="shared" si="27"/>
        <v>0</v>
      </c>
    </row>
    <row r="243" spans="2:7" ht="25.5" x14ac:dyDescent="0.2">
      <c r="B243" s="254">
        <v>5</v>
      </c>
      <c r="C243" s="175" t="s">
        <v>684</v>
      </c>
      <c r="D243" s="254" t="s">
        <v>19</v>
      </c>
      <c r="E243" s="293">
        <v>1</v>
      </c>
      <c r="F243" s="275"/>
      <c r="G243" s="90">
        <f t="shared" si="27"/>
        <v>0</v>
      </c>
    </row>
    <row r="244" spans="2:7" ht="25.5" x14ac:dyDescent="0.2">
      <c r="B244" s="254">
        <v>6</v>
      </c>
      <c r="C244" s="175" t="s">
        <v>682</v>
      </c>
      <c r="D244" s="254" t="s">
        <v>19</v>
      </c>
      <c r="E244" s="293">
        <v>2</v>
      </c>
      <c r="F244" s="275"/>
      <c r="G244" s="90">
        <f t="shared" si="27"/>
        <v>0</v>
      </c>
    </row>
    <row r="245" spans="2:7" ht="25.5" x14ac:dyDescent="0.2">
      <c r="B245" s="254">
        <v>7</v>
      </c>
      <c r="C245" s="175" t="s">
        <v>683</v>
      </c>
      <c r="D245" s="254" t="s">
        <v>19</v>
      </c>
      <c r="E245" s="293">
        <v>1</v>
      </c>
      <c r="F245" s="275"/>
      <c r="G245" s="90">
        <f t="shared" si="27"/>
        <v>0</v>
      </c>
    </row>
    <row r="246" spans="2:7" ht="25.5" x14ac:dyDescent="0.2">
      <c r="B246" s="254">
        <v>8</v>
      </c>
      <c r="C246" s="175" t="s">
        <v>687</v>
      </c>
      <c r="D246" s="254" t="s">
        <v>19</v>
      </c>
      <c r="E246" s="293">
        <v>1</v>
      </c>
      <c r="F246" s="275"/>
      <c r="G246" s="90">
        <f t="shared" si="27"/>
        <v>0</v>
      </c>
    </row>
    <row r="247" spans="2:7" ht="25.5" x14ac:dyDescent="0.2">
      <c r="B247" s="254">
        <v>8</v>
      </c>
      <c r="C247" s="175" t="s">
        <v>679</v>
      </c>
      <c r="D247" s="254" t="s">
        <v>19</v>
      </c>
      <c r="E247" s="293">
        <v>1</v>
      </c>
      <c r="F247" s="275"/>
      <c r="G247" s="90">
        <f t="shared" si="27"/>
        <v>0</v>
      </c>
    </row>
    <row r="248" spans="2:7" ht="25.5" x14ac:dyDescent="0.2">
      <c r="B248" s="254">
        <v>10</v>
      </c>
      <c r="C248" s="175" t="s">
        <v>680</v>
      </c>
      <c r="D248" s="254" t="s">
        <v>19</v>
      </c>
      <c r="E248" s="293">
        <v>1</v>
      </c>
      <c r="F248" s="275"/>
      <c r="G248" s="90">
        <f t="shared" si="27"/>
        <v>0</v>
      </c>
    </row>
    <row r="249" spans="2:7" ht="13.5" thickBot="1" x14ac:dyDescent="0.25">
      <c r="B249" s="254">
        <v>11</v>
      </c>
      <c r="C249" s="175" t="s">
        <v>688</v>
      </c>
      <c r="D249" s="254" t="s">
        <v>19</v>
      </c>
      <c r="E249" s="293">
        <v>1</v>
      </c>
      <c r="F249" s="275"/>
      <c r="G249" s="90">
        <f t="shared" si="27"/>
        <v>0</v>
      </c>
    </row>
    <row r="250" spans="2:7" ht="13.5" thickBot="1" x14ac:dyDescent="0.25">
      <c r="B250" s="254"/>
      <c r="C250" s="180"/>
      <c r="D250" s="185"/>
      <c r="E250" s="298"/>
      <c r="F250" s="210" t="s">
        <v>45</v>
      </c>
      <c r="G250" s="208">
        <f>SUM(G239:G249)</f>
        <v>0</v>
      </c>
    </row>
    <row r="251" spans="2:7" x14ac:dyDescent="0.2">
      <c r="B251" s="93" t="s">
        <v>707</v>
      </c>
      <c r="C251" s="241" t="s">
        <v>708</v>
      </c>
      <c r="D251" s="185"/>
      <c r="E251" s="294"/>
      <c r="F251" s="227"/>
      <c r="G251" s="201"/>
    </row>
    <row r="252" spans="2:7" ht="15" x14ac:dyDescent="0.2">
      <c r="B252" s="254">
        <v>1</v>
      </c>
      <c r="C252" s="179" t="s">
        <v>775</v>
      </c>
      <c r="D252" s="254" t="s">
        <v>61</v>
      </c>
      <c r="E252" s="294">
        <v>15.33</v>
      </c>
      <c r="F252" s="275"/>
      <c r="G252" s="90">
        <f t="shared" ref="G252:G255" si="28">E252*F252</f>
        <v>0</v>
      </c>
    </row>
    <row r="253" spans="2:7" ht="15.75" customHeight="1" x14ac:dyDescent="0.2">
      <c r="B253" s="254">
        <v>2</v>
      </c>
      <c r="C253" s="175" t="s">
        <v>709</v>
      </c>
      <c r="D253" s="254" t="s">
        <v>44</v>
      </c>
      <c r="E253" s="293">
        <v>14.5</v>
      </c>
      <c r="F253" s="275"/>
      <c r="G253" s="90">
        <f t="shared" si="28"/>
        <v>0</v>
      </c>
    </row>
    <row r="254" spans="2:7" ht="15.75" customHeight="1" x14ac:dyDescent="0.2">
      <c r="B254" s="254">
        <v>3</v>
      </c>
      <c r="C254" s="175" t="s">
        <v>710</v>
      </c>
      <c r="D254" s="254" t="s">
        <v>44</v>
      </c>
      <c r="E254" s="293">
        <v>7.4</v>
      </c>
      <c r="F254" s="275"/>
      <c r="G254" s="90">
        <f t="shared" si="28"/>
        <v>0</v>
      </c>
    </row>
    <row r="255" spans="2:7" ht="15.75" thickBot="1" x14ac:dyDescent="0.25">
      <c r="B255" s="254">
        <v>4</v>
      </c>
      <c r="C255" s="179" t="s">
        <v>935</v>
      </c>
      <c r="D255" s="254" t="s">
        <v>61</v>
      </c>
      <c r="E255" s="195">
        <v>15.2</v>
      </c>
      <c r="F255" s="269"/>
      <c r="G255" s="90">
        <f t="shared" si="28"/>
        <v>0</v>
      </c>
    </row>
    <row r="256" spans="2:7" ht="13.5" thickBot="1" x14ac:dyDescent="0.25">
      <c r="B256" s="254"/>
      <c r="C256" s="180"/>
      <c r="D256" s="185"/>
      <c r="E256" s="294"/>
      <c r="F256" s="210" t="s">
        <v>45</v>
      </c>
      <c r="G256" s="208">
        <f>SUM(G252:G255)</f>
        <v>0</v>
      </c>
    </row>
    <row r="257" spans="2:7" ht="13.5" thickBot="1" x14ac:dyDescent="0.25">
      <c r="B257" s="254"/>
      <c r="C257" s="180"/>
      <c r="D257" s="185"/>
      <c r="E257" s="298"/>
      <c r="F257" s="198" t="s">
        <v>45</v>
      </c>
      <c r="G257" s="198">
        <f>+G256+G250+G237+G231+G224+G209</f>
        <v>0</v>
      </c>
    </row>
    <row r="258" spans="2:7" x14ac:dyDescent="0.2">
      <c r="B258" s="93" t="s">
        <v>524</v>
      </c>
      <c r="C258" s="232" t="s">
        <v>161</v>
      </c>
      <c r="D258" s="353"/>
      <c r="E258" s="351"/>
      <c r="F258" s="351"/>
      <c r="G258" s="352"/>
    </row>
    <row r="259" spans="2:7" x14ac:dyDescent="0.2">
      <c r="B259" s="93" t="s">
        <v>525</v>
      </c>
      <c r="C259" s="232" t="s">
        <v>526</v>
      </c>
      <c r="D259" s="187"/>
      <c r="E259" s="299"/>
      <c r="F259" s="187"/>
      <c r="G259" s="187"/>
    </row>
    <row r="260" spans="2:7" ht="15.75" customHeight="1" x14ac:dyDescent="0.2">
      <c r="B260" s="254">
        <v>1</v>
      </c>
      <c r="C260" s="179" t="s">
        <v>968</v>
      </c>
      <c r="D260" s="254" t="s">
        <v>19</v>
      </c>
      <c r="E260" s="293">
        <v>1</v>
      </c>
      <c r="F260" s="275"/>
      <c r="G260" s="90">
        <f>+E260*F260</f>
        <v>0</v>
      </c>
    </row>
    <row r="261" spans="2:7" ht="15.75" customHeight="1" x14ac:dyDescent="0.2">
      <c r="B261" s="254">
        <v>2</v>
      </c>
      <c r="C261" s="179" t="s">
        <v>969</v>
      </c>
      <c r="D261" s="254" t="s">
        <v>19</v>
      </c>
      <c r="E261" s="293">
        <v>1</v>
      </c>
      <c r="F261" s="275"/>
      <c r="G261" s="90">
        <f t="shared" ref="G261:G277" si="29">+E261*F261</f>
        <v>0</v>
      </c>
    </row>
    <row r="262" spans="2:7" ht="15.75" customHeight="1" x14ac:dyDescent="0.2">
      <c r="B262" s="254">
        <v>3</v>
      </c>
      <c r="C262" s="179" t="s">
        <v>970</v>
      </c>
      <c r="D262" s="254" t="s">
        <v>19</v>
      </c>
      <c r="E262" s="293">
        <v>1</v>
      </c>
      <c r="F262" s="275"/>
      <c r="G262" s="90">
        <f t="shared" si="29"/>
        <v>0</v>
      </c>
    </row>
    <row r="263" spans="2:7" ht="15.75" customHeight="1" x14ac:dyDescent="0.2">
      <c r="B263" s="254">
        <v>4</v>
      </c>
      <c r="C263" s="179" t="s">
        <v>971</v>
      </c>
      <c r="D263" s="254" t="s">
        <v>19</v>
      </c>
      <c r="E263" s="293">
        <v>1</v>
      </c>
      <c r="F263" s="275"/>
      <c r="G263" s="90">
        <f t="shared" si="29"/>
        <v>0</v>
      </c>
    </row>
    <row r="264" spans="2:7" ht="15.75" customHeight="1" x14ac:dyDescent="0.2">
      <c r="B264" s="254">
        <v>5</v>
      </c>
      <c r="C264" s="179" t="s">
        <v>972</v>
      </c>
      <c r="D264" s="254" t="s">
        <v>19</v>
      </c>
      <c r="E264" s="293">
        <v>1</v>
      </c>
      <c r="F264" s="275"/>
      <c r="G264" s="90">
        <f t="shared" si="29"/>
        <v>0</v>
      </c>
    </row>
    <row r="265" spans="2:7" ht="15.75" customHeight="1" x14ac:dyDescent="0.2">
      <c r="B265" s="254">
        <v>6</v>
      </c>
      <c r="C265" s="179" t="s">
        <v>973</v>
      </c>
      <c r="D265" s="254" t="s">
        <v>19</v>
      </c>
      <c r="E265" s="293">
        <v>1</v>
      </c>
      <c r="F265" s="275"/>
      <c r="G265" s="90">
        <f t="shared" si="29"/>
        <v>0</v>
      </c>
    </row>
    <row r="266" spans="2:7" ht="15.75" customHeight="1" x14ac:dyDescent="0.2">
      <c r="B266" s="254">
        <v>7</v>
      </c>
      <c r="C266" s="179" t="s">
        <v>974</v>
      </c>
      <c r="D266" s="254" t="s">
        <v>19</v>
      </c>
      <c r="E266" s="293">
        <v>1</v>
      </c>
      <c r="F266" s="275"/>
      <c r="G266" s="90">
        <f t="shared" si="29"/>
        <v>0</v>
      </c>
    </row>
    <row r="267" spans="2:7" ht="15.75" customHeight="1" x14ac:dyDescent="0.2">
      <c r="B267" s="254">
        <v>9</v>
      </c>
      <c r="C267" s="179" t="s">
        <v>975</v>
      </c>
      <c r="D267" s="254" t="s">
        <v>19</v>
      </c>
      <c r="E267" s="293">
        <v>2</v>
      </c>
      <c r="F267" s="275"/>
      <c r="G267" s="90">
        <f t="shared" si="29"/>
        <v>0</v>
      </c>
    </row>
    <row r="268" spans="2:7" ht="15.75" customHeight="1" x14ac:dyDescent="0.2">
      <c r="B268" s="254">
        <v>10</v>
      </c>
      <c r="C268" s="179" t="s">
        <v>976</v>
      </c>
      <c r="D268" s="254" t="s">
        <v>19</v>
      </c>
      <c r="E268" s="293">
        <v>1</v>
      </c>
      <c r="F268" s="275"/>
      <c r="G268" s="90">
        <f t="shared" si="29"/>
        <v>0</v>
      </c>
    </row>
    <row r="269" spans="2:7" ht="15.75" customHeight="1" x14ac:dyDescent="0.2">
      <c r="B269" s="254">
        <v>11</v>
      </c>
      <c r="C269" s="179" t="s">
        <v>977</v>
      </c>
      <c r="D269" s="254" t="s">
        <v>19</v>
      </c>
      <c r="E269" s="293">
        <v>1</v>
      </c>
      <c r="F269" s="275"/>
      <c r="G269" s="90">
        <f t="shared" si="29"/>
        <v>0</v>
      </c>
    </row>
    <row r="270" spans="2:7" ht="15.75" customHeight="1" x14ac:dyDescent="0.2">
      <c r="B270" s="254">
        <v>12</v>
      </c>
      <c r="C270" s="179" t="s">
        <v>978</v>
      </c>
      <c r="D270" s="254" t="s">
        <v>19</v>
      </c>
      <c r="E270" s="293">
        <v>1</v>
      </c>
      <c r="F270" s="275"/>
      <c r="G270" s="90">
        <f t="shared" si="29"/>
        <v>0</v>
      </c>
    </row>
    <row r="271" spans="2:7" ht="15.75" customHeight="1" x14ac:dyDescent="0.2">
      <c r="B271" s="254">
        <v>13</v>
      </c>
      <c r="C271" s="179" t="s">
        <v>979</v>
      </c>
      <c r="D271" s="254" t="s">
        <v>19</v>
      </c>
      <c r="E271" s="293">
        <v>1</v>
      </c>
      <c r="F271" s="275"/>
      <c r="G271" s="90">
        <f t="shared" si="29"/>
        <v>0</v>
      </c>
    </row>
    <row r="272" spans="2:7" ht="15.75" customHeight="1" x14ac:dyDescent="0.2">
      <c r="B272" s="254">
        <v>14</v>
      </c>
      <c r="C272" s="179" t="s">
        <v>980</v>
      </c>
      <c r="D272" s="254" t="s">
        <v>19</v>
      </c>
      <c r="E272" s="293">
        <v>1</v>
      </c>
      <c r="F272" s="275"/>
      <c r="G272" s="90">
        <f t="shared" si="29"/>
        <v>0</v>
      </c>
    </row>
    <row r="273" spans="2:7" ht="15.75" customHeight="1" x14ac:dyDescent="0.2">
      <c r="B273" s="254">
        <v>15</v>
      </c>
      <c r="C273" s="179" t="s">
        <v>981</v>
      </c>
      <c r="D273" s="254" t="s">
        <v>19</v>
      </c>
      <c r="E273" s="293">
        <v>1</v>
      </c>
      <c r="F273" s="275"/>
      <c r="G273" s="90">
        <f t="shared" si="29"/>
        <v>0</v>
      </c>
    </row>
    <row r="274" spans="2:7" ht="15.75" customHeight="1" x14ac:dyDescent="0.2">
      <c r="B274" s="254">
        <v>16</v>
      </c>
      <c r="C274" s="179" t="s">
        <v>982</v>
      </c>
      <c r="D274" s="254" t="s">
        <v>19</v>
      </c>
      <c r="E274" s="293">
        <v>1</v>
      </c>
      <c r="F274" s="275"/>
      <c r="G274" s="90">
        <f t="shared" si="29"/>
        <v>0</v>
      </c>
    </row>
    <row r="275" spans="2:7" ht="15.75" customHeight="1" x14ac:dyDescent="0.2">
      <c r="B275" s="254">
        <v>21</v>
      </c>
      <c r="C275" s="179" t="s">
        <v>983</v>
      </c>
      <c r="D275" s="254" t="s">
        <v>19</v>
      </c>
      <c r="E275" s="293">
        <v>1</v>
      </c>
      <c r="F275" s="275"/>
      <c r="G275" s="90">
        <f t="shared" si="29"/>
        <v>0</v>
      </c>
    </row>
    <row r="276" spans="2:7" ht="15.75" customHeight="1" x14ac:dyDescent="0.2">
      <c r="B276" s="254">
        <v>22</v>
      </c>
      <c r="C276" s="179" t="s">
        <v>984</v>
      </c>
      <c r="D276" s="254" t="s">
        <v>19</v>
      </c>
      <c r="E276" s="293">
        <v>1</v>
      </c>
      <c r="F276" s="275"/>
      <c r="G276" s="90">
        <f t="shared" si="29"/>
        <v>0</v>
      </c>
    </row>
    <row r="277" spans="2:7" ht="15.75" customHeight="1" thickBot="1" x14ac:dyDescent="0.25">
      <c r="B277" s="254">
        <v>25</v>
      </c>
      <c r="C277" s="179" t="s">
        <v>985</v>
      </c>
      <c r="D277" s="254" t="s">
        <v>19</v>
      </c>
      <c r="E277" s="293">
        <v>1</v>
      </c>
      <c r="F277" s="275"/>
      <c r="G277" s="90">
        <f t="shared" si="29"/>
        <v>0</v>
      </c>
    </row>
    <row r="278" spans="2:7" ht="15" customHeight="1" thickBot="1" x14ac:dyDescent="0.25">
      <c r="B278" s="187"/>
      <c r="C278" s="173"/>
      <c r="D278" s="188"/>
      <c r="E278" s="300"/>
      <c r="F278" s="210" t="s">
        <v>45</v>
      </c>
      <c r="G278" s="208">
        <f>SUM(G260:G277)</f>
        <v>0</v>
      </c>
    </row>
    <row r="279" spans="2:7" ht="13.5" thickBot="1" x14ac:dyDescent="0.25">
      <c r="B279" s="254"/>
      <c r="C279" s="179"/>
      <c r="D279" s="179"/>
      <c r="E279" s="259"/>
      <c r="F279" s="198" t="s">
        <v>45</v>
      </c>
      <c r="G279" s="198">
        <f>G278</f>
        <v>0</v>
      </c>
    </row>
    <row r="280" spans="2:7" x14ac:dyDescent="0.2">
      <c r="B280" s="93">
        <v>1.9</v>
      </c>
      <c r="C280" s="10" t="s">
        <v>718</v>
      </c>
      <c r="D280" s="179"/>
      <c r="E280" s="354"/>
      <c r="F280" s="354"/>
      <c r="G280" s="354"/>
    </row>
    <row r="281" spans="2:7" x14ac:dyDescent="0.2">
      <c r="B281" s="93" t="s">
        <v>753</v>
      </c>
      <c r="C281" s="232" t="s">
        <v>299</v>
      </c>
      <c r="D281" s="189"/>
      <c r="E281" s="189"/>
      <c r="F281" s="220"/>
      <c r="G281" s="221"/>
    </row>
    <row r="282" spans="2:7" x14ac:dyDescent="0.2">
      <c r="B282" s="254">
        <v>1</v>
      </c>
      <c r="C282" s="179" t="s">
        <v>300</v>
      </c>
      <c r="D282" s="254" t="s">
        <v>60</v>
      </c>
      <c r="E282" s="293">
        <v>371.21</v>
      </c>
      <c r="F282" s="279"/>
      <c r="G282" s="90">
        <f>+E282*F282</f>
        <v>0</v>
      </c>
    </row>
    <row r="283" spans="2:7" x14ac:dyDescent="0.2">
      <c r="B283" s="254">
        <v>2</v>
      </c>
      <c r="C283" s="179" t="s">
        <v>789</v>
      </c>
      <c r="D283" s="254" t="s">
        <v>60</v>
      </c>
      <c r="E283" s="293">
        <v>371.21</v>
      </c>
      <c r="F283" s="271"/>
      <c r="G283" s="90">
        <f t="shared" ref="G283:G332" si="30">+E283*F283</f>
        <v>0</v>
      </c>
    </row>
    <row r="284" spans="2:7" x14ac:dyDescent="0.2">
      <c r="B284" s="254">
        <v>3</v>
      </c>
      <c r="C284" s="179" t="s">
        <v>5</v>
      </c>
      <c r="D284" s="254" t="s">
        <v>60</v>
      </c>
      <c r="E284" s="293">
        <v>371.21</v>
      </c>
      <c r="F284" s="269"/>
      <c r="G284" s="90">
        <f>+F284*E284</f>
        <v>0</v>
      </c>
    </row>
    <row r="285" spans="2:7" x14ac:dyDescent="0.2">
      <c r="B285" s="93" t="s">
        <v>754</v>
      </c>
      <c r="C285" s="232" t="s">
        <v>303</v>
      </c>
      <c r="D285" s="189"/>
      <c r="E285" s="293"/>
      <c r="F285" s="58"/>
      <c r="G285" s="90"/>
    </row>
    <row r="286" spans="2:7" x14ac:dyDescent="0.2">
      <c r="B286" s="93" t="s">
        <v>755</v>
      </c>
      <c r="C286" s="232" t="s">
        <v>304</v>
      </c>
      <c r="D286" s="189"/>
      <c r="E286" s="293"/>
      <c r="F286" s="58"/>
      <c r="G286" s="90"/>
    </row>
    <row r="287" spans="2:7" x14ac:dyDescent="0.2">
      <c r="B287" s="254"/>
      <c r="C287" s="232" t="s">
        <v>305</v>
      </c>
      <c r="D287" s="189"/>
      <c r="E287" s="293"/>
      <c r="F287" s="58"/>
      <c r="G287" s="90"/>
    </row>
    <row r="288" spans="2:7" ht="30" customHeight="1" x14ac:dyDescent="0.2">
      <c r="B288" s="254">
        <v>1</v>
      </c>
      <c r="C288" s="9" t="s">
        <v>961</v>
      </c>
      <c r="D288" s="254" t="s">
        <v>60</v>
      </c>
      <c r="E288" s="293">
        <v>43.83</v>
      </c>
      <c r="F288" s="271"/>
      <c r="G288" s="90">
        <f t="shared" si="30"/>
        <v>0</v>
      </c>
    </row>
    <row r="289" spans="2:7" ht="26.25" customHeight="1" x14ac:dyDescent="0.2">
      <c r="B289" s="254">
        <v>2</v>
      </c>
      <c r="C289" s="9" t="s">
        <v>962</v>
      </c>
      <c r="D289" s="254" t="s">
        <v>19</v>
      </c>
      <c r="E289" s="293">
        <v>6</v>
      </c>
      <c r="F289" s="271"/>
      <c r="G289" s="90">
        <f t="shared" si="30"/>
        <v>0</v>
      </c>
    </row>
    <row r="290" spans="2:7" x14ac:dyDescent="0.2">
      <c r="B290" s="254">
        <v>3</v>
      </c>
      <c r="C290" s="179" t="s">
        <v>719</v>
      </c>
      <c r="D290" s="254" t="s">
        <v>19</v>
      </c>
      <c r="E290" s="293">
        <v>24</v>
      </c>
      <c r="F290" s="271"/>
      <c r="G290" s="90">
        <f t="shared" si="30"/>
        <v>0</v>
      </c>
    </row>
    <row r="291" spans="2:7" x14ac:dyDescent="0.2">
      <c r="B291" s="254"/>
      <c r="C291" s="179"/>
      <c r="D291" s="254"/>
      <c r="E291" s="293"/>
      <c r="F291" s="271"/>
      <c r="G291" s="90"/>
    </row>
    <row r="292" spans="2:7" x14ac:dyDescent="0.2">
      <c r="B292" s="93" t="s">
        <v>756</v>
      </c>
      <c r="C292" s="232" t="s">
        <v>311</v>
      </c>
      <c r="D292" s="254"/>
      <c r="E292" s="293"/>
      <c r="F292" s="271"/>
      <c r="G292" s="90"/>
    </row>
    <row r="293" spans="2:7" ht="33.75" customHeight="1" x14ac:dyDescent="0.2">
      <c r="B293" s="254">
        <v>1</v>
      </c>
      <c r="C293" s="9" t="s">
        <v>961</v>
      </c>
      <c r="D293" s="254" t="s">
        <v>488</v>
      </c>
      <c r="E293" s="293">
        <v>81.78</v>
      </c>
      <c r="F293" s="271"/>
      <c r="G293" s="90">
        <f t="shared" si="30"/>
        <v>0</v>
      </c>
    </row>
    <row r="294" spans="2:7" ht="26.25" customHeight="1" x14ac:dyDescent="0.2">
      <c r="B294" s="254">
        <v>2</v>
      </c>
      <c r="C294" s="9" t="s">
        <v>962</v>
      </c>
      <c r="D294" s="254" t="s">
        <v>19</v>
      </c>
      <c r="E294" s="293">
        <v>8</v>
      </c>
      <c r="F294" s="271"/>
      <c r="G294" s="90">
        <f t="shared" si="30"/>
        <v>0</v>
      </c>
    </row>
    <row r="295" spans="2:7" x14ac:dyDescent="0.2">
      <c r="B295" s="254">
        <v>3</v>
      </c>
      <c r="C295" s="179" t="s">
        <v>719</v>
      </c>
      <c r="D295" s="254" t="s">
        <v>19</v>
      </c>
      <c r="E295" s="293">
        <v>18</v>
      </c>
      <c r="F295" s="271"/>
      <c r="G295" s="90">
        <f t="shared" si="30"/>
        <v>0</v>
      </c>
    </row>
    <row r="296" spans="2:7" x14ac:dyDescent="0.2">
      <c r="B296" s="93" t="s">
        <v>757</v>
      </c>
      <c r="C296" s="232" t="s">
        <v>312</v>
      </c>
      <c r="D296" s="254"/>
      <c r="E296" s="293"/>
      <c r="F296" s="271"/>
      <c r="G296" s="90"/>
    </row>
    <row r="297" spans="2:7" ht="30" customHeight="1" x14ac:dyDescent="0.2">
      <c r="B297" s="254">
        <v>1</v>
      </c>
      <c r="C297" s="9" t="s">
        <v>961</v>
      </c>
      <c r="D297" s="254" t="s">
        <v>488</v>
      </c>
      <c r="E297" s="293">
        <v>197.09</v>
      </c>
      <c r="F297" s="271"/>
      <c r="G297" s="90">
        <f t="shared" si="30"/>
        <v>0</v>
      </c>
    </row>
    <row r="298" spans="2:7" ht="26.25" customHeight="1" x14ac:dyDescent="0.2">
      <c r="B298" s="254">
        <v>2</v>
      </c>
      <c r="C298" s="9" t="s">
        <v>962</v>
      </c>
      <c r="D298" s="254" t="s">
        <v>19</v>
      </c>
      <c r="E298" s="293">
        <v>22</v>
      </c>
      <c r="F298" s="271"/>
      <c r="G298" s="90">
        <f t="shared" si="30"/>
        <v>0</v>
      </c>
    </row>
    <row r="299" spans="2:7" ht="18.75" customHeight="1" x14ac:dyDescent="0.2">
      <c r="B299" s="254">
        <v>3</v>
      </c>
      <c r="C299" s="179" t="s">
        <v>719</v>
      </c>
      <c r="D299" s="254" t="s">
        <v>19</v>
      </c>
      <c r="E299" s="293">
        <v>42</v>
      </c>
      <c r="F299" s="271"/>
      <c r="G299" s="90">
        <f t="shared" si="30"/>
        <v>0</v>
      </c>
    </row>
    <row r="300" spans="2:7" x14ac:dyDescent="0.2">
      <c r="B300" s="93" t="s">
        <v>758</v>
      </c>
      <c r="C300" s="232" t="s">
        <v>313</v>
      </c>
      <c r="D300" s="254"/>
      <c r="E300" s="293"/>
      <c r="F300" s="58"/>
      <c r="G300" s="90"/>
    </row>
    <row r="301" spans="2:7" ht="45.75" customHeight="1" x14ac:dyDescent="0.2">
      <c r="B301" s="254">
        <v>1</v>
      </c>
      <c r="C301" s="251" t="s">
        <v>965</v>
      </c>
      <c r="D301" s="254" t="s">
        <v>488</v>
      </c>
      <c r="E301" s="293">
        <v>211.92</v>
      </c>
      <c r="F301" s="271"/>
      <c r="G301" s="90">
        <f t="shared" si="30"/>
        <v>0</v>
      </c>
    </row>
    <row r="302" spans="2:7" x14ac:dyDescent="0.2">
      <c r="B302" s="93" t="s">
        <v>759</v>
      </c>
      <c r="C302" s="232" t="s">
        <v>315</v>
      </c>
      <c r="D302" s="254"/>
      <c r="E302" s="293"/>
      <c r="F302" s="58"/>
      <c r="G302" s="90"/>
    </row>
    <row r="303" spans="2:7" x14ac:dyDescent="0.2">
      <c r="B303" s="254">
        <v>1</v>
      </c>
      <c r="C303" s="179" t="s">
        <v>893</v>
      </c>
      <c r="D303" s="254" t="s">
        <v>488</v>
      </c>
      <c r="E303" s="293">
        <v>547.79</v>
      </c>
      <c r="F303" s="271"/>
      <c r="G303" s="90">
        <f t="shared" si="30"/>
        <v>0</v>
      </c>
    </row>
    <row r="304" spans="2:7" x14ac:dyDescent="0.2">
      <c r="B304" s="254">
        <v>2</v>
      </c>
      <c r="C304" s="179" t="s">
        <v>720</v>
      </c>
      <c r="D304" s="254" t="s">
        <v>44</v>
      </c>
      <c r="E304" s="293">
        <v>250.7</v>
      </c>
      <c r="F304" s="271"/>
      <c r="G304" s="90">
        <f t="shared" si="30"/>
        <v>0</v>
      </c>
    </row>
    <row r="305" spans="2:7" x14ac:dyDescent="0.2">
      <c r="B305" s="254">
        <v>3</v>
      </c>
      <c r="C305" s="179" t="s">
        <v>721</v>
      </c>
      <c r="D305" s="254" t="s">
        <v>44</v>
      </c>
      <c r="E305" s="293">
        <v>12</v>
      </c>
      <c r="F305" s="271"/>
      <c r="G305" s="90">
        <f t="shared" si="30"/>
        <v>0</v>
      </c>
    </row>
    <row r="306" spans="2:7" x14ac:dyDescent="0.2">
      <c r="B306" s="254">
        <v>4</v>
      </c>
      <c r="C306" s="179" t="s">
        <v>722</v>
      </c>
      <c r="D306" s="254" t="s">
        <v>44</v>
      </c>
      <c r="E306" s="293">
        <v>211.92</v>
      </c>
      <c r="F306" s="271"/>
      <c r="G306" s="90">
        <f t="shared" si="30"/>
        <v>0</v>
      </c>
    </row>
    <row r="307" spans="2:7" x14ac:dyDescent="0.2">
      <c r="B307" s="93" t="s">
        <v>760</v>
      </c>
      <c r="C307" s="232" t="s">
        <v>323</v>
      </c>
      <c r="D307" s="254"/>
      <c r="E307" s="293"/>
      <c r="F307" s="271"/>
      <c r="G307" s="90"/>
    </row>
    <row r="308" spans="2:7" x14ac:dyDescent="0.2">
      <c r="B308" s="254">
        <v>1</v>
      </c>
      <c r="C308" s="179" t="s">
        <v>723</v>
      </c>
      <c r="D308" s="254" t="s">
        <v>488</v>
      </c>
      <c r="E308" s="293">
        <v>97.61</v>
      </c>
      <c r="F308" s="271"/>
      <c r="G308" s="90">
        <f t="shared" si="30"/>
        <v>0</v>
      </c>
    </row>
    <row r="309" spans="2:7" x14ac:dyDescent="0.2">
      <c r="B309" s="254">
        <v>2</v>
      </c>
      <c r="C309" s="179" t="s">
        <v>724</v>
      </c>
      <c r="D309" s="254" t="s">
        <v>44</v>
      </c>
      <c r="E309" s="293">
        <v>10</v>
      </c>
      <c r="F309" s="271"/>
      <c r="G309" s="90">
        <f t="shared" si="30"/>
        <v>0</v>
      </c>
    </row>
    <row r="310" spans="2:7" x14ac:dyDescent="0.2">
      <c r="B310" s="254">
        <v>3</v>
      </c>
      <c r="C310" s="179" t="s">
        <v>945</v>
      </c>
      <c r="D310" s="254" t="s">
        <v>19</v>
      </c>
      <c r="E310" s="293">
        <v>1</v>
      </c>
      <c r="F310" s="271"/>
      <c r="G310" s="90">
        <f t="shared" si="30"/>
        <v>0</v>
      </c>
    </row>
    <row r="311" spans="2:7" x14ac:dyDescent="0.2">
      <c r="B311" s="254">
        <v>4</v>
      </c>
      <c r="C311" s="179" t="s">
        <v>943</v>
      </c>
      <c r="D311" s="254" t="s">
        <v>19</v>
      </c>
      <c r="E311" s="293">
        <v>1</v>
      </c>
      <c r="F311" s="271"/>
      <c r="G311" s="90">
        <f t="shared" si="30"/>
        <v>0</v>
      </c>
    </row>
    <row r="312" spans="2:7" x14ac:dyDescent="0.2">
      <c r="B312" s="93" t="s">
        <v>761</v>
      </c>
      <c r="C312" s="232" t="s">
        <v>327</v>
      </c>
      <c r="D312" s="254"/>
      <c r="E312" s="293"/>
      <c r="F312" s="58"/>
      <c r="G312" s="90"/>
    </row>
    <row r="313" spans="2:7" x14ac:dyDescent="0.2">
      <c r="B313" s="254">
        <v>1</v>
      </c>
      <c r="C313" s="179" t="s">
        <v>941</v>
      </c>
      <c r="D313" s="254" t="s">
        <v>488</v>
      </c>
      <c r="E313" s="293">
        <v>188.69</v>
      </c>
      <c r="F313" s="271"/>
      <c r="G313" s="90">
        <f t="shared" si="30"/>
        <v>0</v>
      </c>
    </row>
    <row r="314" spans="2:7" x14ac:dyDescent="0.2">
      <c r="B314" s="254">
        <v>2</v>
      </c>
      <c r="C314" s="179" t="s">
        <v>942</v>
      </c>
      <c r="D314" s="254" t="s">
        <v>44</v>
      </c>
      <c r="E314" s="293">
        <v>4.6500000000000004</v>
      </c>
      <c r="F314" s="271"/>
      <c r="G314" s="90">
        <f t="shared" si="30"/>
        <v>0</v>
      </c>
    </row>
    <row r="315" spans="2:7" ht="26.25" customHeight="1" x14ac:dyDescent="0.2">
      <c r="B315" s="254">
        <v>3</v>
      </c>
      <c r="C315" s="9" t="s">
        <v>953</v>
      </c>
      <c r="D315" s="254" t="s">
        <v>488</v>
      </c>
      <c r="E315" s="293">
        <v>188.69</v>
      </c>
      <c r="F315" s="271"/>
      <c r="G315" s="90">
        <f t="shared" si="30"/>
        <v>0</v>
      </c>
    </row>
    <row r="316" spans="2:7" x14ac:dyDescent="0.2">
      <c r="B316" s="254">
        <v>5</v>
      </c>
      <c r="C316" s="179" t="s">
        <v>725</v>
      </c>
      <c r="D316" s="254" t="s">
        <v>44</v>
      </c>
      <c r="E316" s="293">
        <v>152.07</v>
      </c>
      <c r="F316" s="271"/>
      <c r="G316" s="90">
        <f t="shared" si="30"/>
        <v>0</v>
      </c>
    </row>
    <row r="317" spans="2:7" x14ac:dyDescent="0.2">
      <c r="B317" s="254">
        <v>6</v>
      </c>
      <c r="C317" s="179" t="s">
        <v>726</v>
      </c>
      <c r="D317" s="254" t="s">
        <v>488</v>
      </c>
      <c r="E317" s="293">
        <v>10</v>
      </c>
      <c r="F317" s="271"/>
      <c r="G317" s="90">
        <f t="shared" si="30"/>
        <v>0</v>
      </c>
    </row>
    <row r="318" spans="2:7" x14ac:dyDescent="0.2">
      <c r="B318" s="93" t="s">
        <v>762</v>
      </c>
      <c r="C318" s="232" t="s">
        <v>336</v>
      </c>
      <c r="D318" s="254"/>
      <c r="E318" s="293"/>
      <c r="F318" s="58"/>
      <c r="G318" s="90"/>
    </row>
    <row r="319" spans="2:7" ht="25.5" x14ac:dyDescent="0.2">
      <c r="B319" s="254">
        <v>1</v>
      </c>
      <c r="C319" s="9" t="s">
        <v>959</v>
      </c>
      <c r="D319" s="254" t="s">
        <v>19</v>
      </c>
      <c r="E319" s="293">
        <v>6</v>
      </c>
      <c r="F319" s="271"/>
      <c r="G319" s="90">
        <f t="shared" si="30"/>
        <v>0</v>
      </c>
    </row>
    <row r="320" spans="2:7" x14ac:dyDescent="0.2">
      <c r="B320" s="93" t="s">
        <v>763</v>
      </c>
      <c r="C320" s="232" t="s">
        <v>339</v>
      </c>
      <c r="D320" s="254"/>
      <c r="E320" s="293"/>
      <c r="F320" s="58"/>
      <c r="G320" s="90"/>
    </row>
    <row r="321" spans="2:7" x14ac:dyDescent="0.2">
      <c r="B321" s="254">
        <v>1</v>
      </c>
      <c r="C321" s="179" t="s">
        <v>951</v>
      </c>
      <c r="D321" s="254" t="s">
        <v>488</v>
      </c>
      <c r="E321" s="293">
        <v>56.4</v>
      </c>
      <c r="F321" s="271"/>
      <c r="G321" s="90">
        <f t="shared" si="30"/>
        <v>0</v>
      </c>
    </row>
    <row r="322" spans="2:7" ht="15.75" customHeight="1" x14ac:dyDescent="0.2">
      <c r="B322" s="254">
        <v>2</v>
      </c>
      <c r="C322" s="177" t="s">
        <v>952</v>
      </c>
      <c r="D322" s="254" t="s">
        <v>19</v>
      </c>
      <c r="E322" s="293">
        <v>1</v>
      </c>
      <c r="F322" s="271"/>
      <c r="G322" s="90">
        <f t="shared" si="30"/>
        <v>0</v>
      </c>
    </row>
    <row r="323" spans="2:7" ht="25.5" x14ac:dyDescent="0.2">
      <c r="B323" s="254">
        <v>3</v>
      </c>
      <c r="C323" s="9" t="s">
        <v>954</v>
      </c>
      <c r="D323" s="254" t="s">
        <v>488</v>
      </c>
      <c r="E323" s="293">
        <v>7</v>
      </c>
      <c r="F323" s="271"/>
      <c r="G323" s="90">
        <f t="shared" si="30"/>
        <v>0</v>
      </c>
    </row>
    <row r="324" spans="2:7" ht="25.5" x14ac:dyDescent="0.2">
      <c r="B324" s="254">
        <v>4</v>
      </c>
      <c r="C324" s="9" t="s">
        <v>955</v>
      </c>
      <c r="D324" s="254" t="s">
        <v>19</v>
      </c>
      <c r="E324" s="293">
        <v>11</v>
      </c>
      <c r="F324" s="271"/>
      <c r="G324" s="90">
        <f t="shared" si="30"/>
        <v>0</v>
      </c>
    </row>
    <row r="325" spans="2:7" ht="25.5" x14ac:dyDescent="0.2">
      <c r="B325" s="254">
        <v>5</v>
      </c>
      <c r="C325" s="9" t="s">
        <v>956</v>
      </c>
      <c r="D325" s="254" t="s">
        <v>19</v>
      </c>
      <c r="E325" s="293">
        <v>1</v>
      </c>
      <c r="F325" s="271"/>
      <c r="G325" s="90">
        <f t="shared" si="30"/>
        <v>0</v>
      </c>
    </row>
    <row r="326" spans="2:7" x14ac:dyDescent="0.2">
      <c r="B326" s="93" t="s">
        <v>764</v>
      </c>
      <c r="C326" s="232" t="s">
        <v>345</v>
      </c>
      <c r="D326" s="254"/>
      <c r="E326" s="293"/>
      <c r="F326" s="58"/>
      <c r="G326" s="90"/>
    </row>
    <row r="327" spans="2:7" x14ac:dyDescent="0.2">
      <c r="B327" s="254">
        <v>1</v>
      </c>
      <c r="C327" s="179" t="s">
        <v>727</v>
      </c>
      <c r="D327" s="254" t="s">
        <v>488</v>
      </c>
      <c r="E327" s="293">
        <v>547.79</v>
      </c>
      <c r="F327" s="271"/>
      <c r="G327" s="90">
        <f t="shared" si="30"/>
        <v>0</v>
      </c>
    </row>
    <row r="328" spans="2:7" x14ac:dyDescent="0.2">
      <c r="B328" s="254">
        <v>2</v>
      </c>
      <c r="C328" s="179" t="s">
        <v>728</v>
      </c>
      <c r="D328" s="254" t="s">
        <v>488</v>
      </c>
      <c r="E328" s="293">
        <v>211.92</v>
      </c>
      <c r="F328" s="271"/>
      <c r="G328" s="90">
        <f t="shared" si="30"/>
        <v>0</v>
      </c>
    </row>
    <row r="329" spans="2:7" x14ac:dyDescent="0.2">
      <c r="B329" s="254">
        <v>3</v>
      </c>
      <c r="C329" s="179" t="s">
        <v>729</v>
      </c>
      <c r="D329" s="254" t="s">
        <v>488</v>
      </c>
      <c r="E329" s="293">
        <v>547.79</v>
      </c>
      <c r="F329" s="271"/>
      <c r="G329" s="90">
        <f t="shared" si="30"/>
        <v>0</v>
      </c>
    </row>
    <row r="330" spans="2:7" x14ac:dyDescent="0.2">
      <c r="B330" s="254">
        <v>4</v>
      </c>
      <c r="C330" s="179" t="s">
        <v>730</v>
      </c>
      <c r="D330" s="254" t="s">
        <v>488</v>
      </c>
      <c r="E330" s="293">
        <v>211.92</v>
      </c>
      <c r="F330" s="271"/>
      <c r="G330" s="90">
        <f t="shared" si="30"/>
        <v>0</v>
      </c>
    </row>
    <row r="331" spans="2:7" x14ac:dyDescent="0.2">
      <c r="B331" s="254">
        <v>5</v>
      </c>
      <c r="C331" s="179" t="s">
        <v>944</v>
      </c>
      <c r="D331" s="254" t="s">
        <v>44</v>
      </c>
      <c r="E331" s="293">
        <v>250.7</v>
      </c>
      <c r="F331" s="271"/>
      <c r="G331" s="90">
        <f t="shared" si="30"/>
        <v>0</v>
      </c>
    </row>
    <row r="332" spans="2:7" x14ac:dyDescent="0.2">
      <c r="B332" s="254">
        <v>6</v>
      </c>
      <c r="C332" s="179" t="s">
        <v>731</v>
      </c>
      <c r="D332" s="254" t="s">
        <v>19</v>
      </c>
      <c r="E332" s="293">
        <v>14</v>
      </c>
      <c r="F332" s="271"/>
      <c r="G332" s="90">
        <f t="shared" si="30"/>
        <v>0</v>
      </c>
    </row>
    <row r="333" spans="2:7" x14ac:dyDescent="0.2">
      <c r="B333" s="93" t="s">
        <v>765</v>
      </c>
      <c r="C333" s="232" t="s">
        <v>351</v>
      </c>
      <c r="D333" s="254"/>
      <c r="E333" s="293"/>
      <c r="F333" s="58"/>
      <c r="G333" s="90"/>
    </row>
    <row r="334" spans="2:7" ht="25.5" x14ac:dyDescent="0.2">
      <c r="B334" s="254">
        <v>1</v>
      </c>
      <c r="C334" s="9" t="s">
        <v>960</v>
      </c>
      <c r="D334" s="254" t="s">
        <v>44</v>
      </c>
      <c r="E334" s="293">
        <v>32.28</v>
      </c>
      <c r="F334" s="271"/>
      <c r="G334" s="90">
        <f t="shared" ref="G334:G365" si="31">+E334*F334</f>
        <v>0</v>
      </c>
    </row>
    <row r="335" spans="2:7" x14ac:dyDescent="0.2">
      <c r="B335" s="254">
        <v>2</v>
      </c>
      <c r="C335" s="179" t="s">
        <v>946</v>
      </c>
      <c r="D335" s="254" t="s">
        <v>488</v>
      </c>
      <c r="E335" s="293">
        <v>145.4</v>
      </c>
      <c r="F335" s="271"/>
      <c r="G335" s="90">
        <f t="shared" si="31"/>
        <v>0</v>
      </c>
    </row>
    <row r="336" spans="2:7" x14ac:dyDescent="0.2">
      <c r="B336" s="254">
        <v>3</v>
      </c>
      <c r="C336" s="179" t="s">
        <v>949</v>
      </c>
      <c r="D336" s="254" t="s">
        <v>488</v>
      </c>
      <c r="E336" s="293">
        <v>65</v>
      </c>
      <c r="F336" s="271"/>
      <c r="G336" s="90">
        <f t="shared" si="31"/>
        <v>0</v>
      </c>
    </row>
    <row r="337" spans="2:7" x14ac:dyDescent="0.2">
      <c r="B337" s="254">
        <v>4</v>
      </c>
      <c r="C337" s="179" t="s">
        <v>732</v>
      </c>
      <c r="D337" s="254" t="s">
        <v>488</v>
      </c>
      <c r="E337" s="293">
        <v>90.5</v>
      </c>
      <c r="F337" s="271"/>
      <c r="G337" s="90">
        <f t="shared" si="31"/>
        <v>0</v>
      </c>
    </row>
    <row r="338" spans="2:7" x14ac:dyDescent="0.2">
      <c r="B338" s="254">
        <v>5</v>
      </c>
      <c r="C338" s="179" t="s">
        <v>894</v>
      </c>
      <c r="D338" s="254" t="s">
        <v>488</v>
      </c>
      <c r="E338" s="293">
        <v>87.53</v>
      </c>
      <c r="F338" s="271"/>
      <c r="G338" s="90">
        <f t="shared" si="31"/>
        <v>0</v>
      </c>
    </row>
    <row r="339" spans="2:7" x14ac:dyDescent="0.2">
      <c r="B339" s="254">
        <v>6</v>
      </c>
      <c r="C339" s="179" t="s">
        <v>948</v>
      </c>
      <c r="D339" s="254" t="s">
        <v>488</v>
      </c>
      <c r="E339" s="293">
        <v>38.58</v>
      </c>
      <c r="F339" s="271"/>
      <c r="G339" s="90">
        <f t="shared" si="31"/>
        <v>0</v>
      </c>
    </row>
    <row r="340" spans="2:7" x14ac:dyDescent="0.2">
      <c r="B340" s="254">
        <v>7</v>
      </c>
      <c r="C340" s="179" t="s">
        <v>895</v>
      </c>
      <c r="D340" s="254" t="s">
        <v>379</v>
      </c>
      <c r="E340" s="293">
        <v>19.29</v>
      </c>
      <c r="F340" s="271"/>
      <c r="G340" s="90">
        <f t="shared" si="31"/>
        <v>0</v>
      </c>
    </row>
    <row r="341" spans="2:7" x14ac:dyDescent="0.2">
      <c r="B341" s="254">
        <v>8</v>
      </c>
      <c r="C341" s="179" t="s">
        <v>950</v>
      </c>
      <c r="D341" s="254" t="s">
        <v>19</v>
      </c>
      <c r="E341" s="293">
        <v>2</v>
      </c>
      <c r="F341" s="271"/>
      <c r="G341" s="90">
        <f t="shared" si="31"/>
        <v>0</v>
      </c>
    </row>
    <row r="342" spans="2:7" x14ac:dyDescent="0.2">
      <c r="B342" s="254">
        <v>9</v>
      </c>
      <c r="C342" s="179" t="s">
        <v>733</v>
      </c>
      <c r="D342" s="254" t="s">
        <v>488</v>
      </c>
      <c r="E342" s="293">
        <v>20.22</v>
      </c>
      <c r="F342" s="271"/>
      <c r="G342" s="90">
        <f t="shared" si="31"/>
        <v>0</v>
      </c>
    </row>
    <row r="343" spans="2:7" x14ac:dyDescent="0.2">
      <c r="B343" s="254">
        <v>10</v>
      </c>
      <c r="C343" s="179" t="s">
        <v>734</v>
      </c>
      <c r="D343" s="254" t="s">
        <v>44</v>
      </c>
      <c r="E343" s="293">
        <v>16</v>
      </c>
      <c r="F343" s="271"/>
      <c r="G343" s="90">
        <f t="shared" si="31"/>
        <v>0</v>
      </c>
    </row>
    <row r="344" spans="2:7" x14ac:dyDescent="0.2">
      <c r="B344" s="254">
        <v>11</v>
      </c>
      <c r="C344" s="179" t="s">
        <v>735</v>
      </c>
      <c r="D344" s="254" t="s">
        <v>488</v>
      </c>
      <c r="E344" s="293">
        <v>46.5</v>
      </c>
      <c r="F344" s="271"/>
      <c r="G344" s="90">
        <f t="shared" si="31"/>
        <v>0</v>
      </c>
    </row>
    <row r="345" spans="2:7" x14ac:dyDescent="0.2">
      <c r="B345" s="254">
        <v>12</v>
      </c>
      <c r="C345" s="179" t="s">
        <v>736</v>
      </c>
      <c r="D345" s="254" t="s">
        <v>488</v>
      </c>
      <c r="E345" s="293">
        <v>90</v>
      </c>
      <c r="F345" s="271"/>
      <c r="G345" s="90">
        <f t="shared" si="31"/>
        <v>0</v>
      </c>
    </row>
    <row r="346" spans="2:7" x14ac:dyDescent="0.2">
      <c r="B346" s="93" t="s">
        <v>766</v>
      </c>
      <c r="C346" s="232" t="s">
        <v>365</v>
      </c>
      <c r="D346" s="254"/>
      <c r="E346" s="293"/>
      <c r="F346" s="58"/>
      <c r="G346" s="90"/>
    </row>
    <row r="347" spans="2:7" ht="25.5" x14ac:dyDescent="0.2">
      <c r="B347" s="254">
        <v>1</v>
      </c>
      <c r="C347" s="9" t="s">
        <v>924</v>
      </c>
      <c r="D347" s="254" t="s">
        <v>488</v>
      </c>
      <c r="E347" s="293">
        <v>150.91999999999999</v>
      </c>
      <c r="F347" s="271"/>
      <c r="G347" s="90">
        <f t="shared" si="31"/>
        <v>0</v>
      </c>
    </row>
    <row r="348" spans="2:7" x14ac:dyDescent="0.2">
      <c r="B348" s="254">
        <v>2</v>
      </c>
      <c r="C348" s="179" t="s">
        <v>737</v>
      </c>
      <c r="D348" s="254" t="s">
        <v>44</v>
      </c>
      <c r="E348" s="293">
        <v>54</v>
      </c>
      <c r="F348" s="271"/>
      <c r="G348" s="90">
        <f t="shared" si="31"/>
        <v>0</v>
      </c>
    </row>
    <row r="349" spans="2:7" ht="25.5" x14ac:dyDescent="0.2">
      <c r="B349" s="254">
        <v>3</v>
      </c>
      <c r="C349" s="9" t="s">
        <v>925</v>
      </c>
      <c r="D349" s="254" t="s">
        <v>379</v>
      </c>
      <c r="E349" s="293">
        <v>26.53</v>
      </c>
      <c r="F349" s="271"/>
      <c r="G349" s="90">
        <f t="shared" si="31"/>
        <v>0</v>
      </c>
    </row>
    <row r="350" spans="2:7" x14ac:dyDescent="0.2">
      <c r="B350" s="254">
        <v>4</v>
      </c>
      <c r="C350" s="9" t="s">
        <v>582</v>
      </c>
      <c r="D350" s="254" t="s">
        <v>48</v>
      </c>
      <c r="E350" s="293">
        <v>15426.6</v>
      </c>
      <c r="F350" s="269"/>
      <c r="G350" s="90">
        <f t="shared" si="31"/>
        <v>0</v>
      </c>
    </row>
    <row r="351" spans="2:7" ht="25.5" x14ac:dyDescent="0.2">
      <c r="B351" s="254">
        <v>5</v>
      </c>
      <c r="C351" s="9" t="s">
        <v>926</v>
      </c>
      <c r="D351" s="254" t="s">
        <v>379</v>
      </c>
      <c r="E351" s="293">
        <v>46.54</v>
      </c>
      <c r="F351" s="271"/>
      <c r="G351" s="90">
        <f t="shared" si="31"/>
        <v>0</v>
      </c>
    </row>
    <row r="352" spans="2:7" ht="25.5" x14ac:dyDescent="0.2">
      <c r="B352" s="254">
        <v>6</v>
      </c>
      <c r="C352" s="9" t="s">
        <v>958</v>
      </c>
      <c r="D352" s="254" t="s">
        <v>379</v>
      </c>
      <c r="E352" s="293">
        <v>8.6300000000000008</v>
      </c>
      <c r="F352" s="271"/>
      <c r="G352" s="90">
        <f t="shared" si="31"/>
        <v>0</v>
      </c>
    </row>
    <row r="353" spans="2:7" x14ac:dyDescent="0.2">
      <c r="B353" s="254">
        <v>7</v>
      </c>
      <c r="C353" s="179" t="s">
        <v>957</v>
      </c>
      <c r="D353" s="254" t="s">
        <v>488</v>
      </c>
      <c r="E353" s="293">
        <v>22.79</v>
      </c>
      <c r="F353" s="271"/>
      <c r="G353" s="90">
        <f t="shared" si="31"/>
        <v>0</v>
      </c>
    </row>
    <row r="354" spans="2:7" x14ac:dyDescent="0.2">
      <c r="B354" s="93" t="s">
        <v>767</v>
      </c>
      <c r="C354" s="232" t="s">
        <v>717</v>
      </c>
      <c r="D354" s="254"/>
      <c r="E354" s="293"/>
      <c r="F354" s="58"/>
      <c r="G354" s="90"/>
    </row>
    <row r="355" spans="2:7" ht="15" x14ac:dyDescent="0.2">
      <c r="B355" s="254">
        <v>1</v>
      </c>
      <c r="C355" s="181" t="s">
        <v>641</v>
      </c>
      <c r="D355" s="254" t="s">
        <v>61</v>
      </c>
      <c r="E355" s="293">
        <v>24.33</v>
      </c>
      <c r="F355" s="275"/>
      <c r="G355" s="90">
        <f t="shared" ref="G355" si="32">+E355*F355</f>
        <v>0</v>
      </c>
    </row>
    <row r="356" spans="2:7" x14ac:dyDescent="0.2">
      <c r="B356" s="254">
        <v>1</v>
      </c>
      <c r="C356" s="179" t="s">
        <v>911</v>
      </c>
      <c r="D356" s="254" t="s">
        <v>379</v>
      </c>
      <c r="E356" s="293">
        <v>3.48</v>
      </c>
      <c r="F356" s="269"/>
      <c r="G356" s="90">
        <f t="shared" si="31"/>
        <v>0</v>
      </c>
    </row>
    <row r="357" spans="2:7" ht="25.5" x14ac:dyDescent="0.2">
      <c r="B357" s="254">
        <v>2</v>
      </c>
      <c r="C357" s="9" t="s">
        <v>927</v>
      </c>
      <c r="D357" s="254" t="s">
        <v>379</v>
      </c>
      <c r="E357" s="293">
        <v>33.4</v>
      </c>
      <c r="F357" s="271"/>
      <c r="G357" s="90">
        <f t="shared" si="31"/>
        <v>0</v>
      </c>
    </row>
    <row r="358" spans="2:7" x14ac:dyDescent="0.2">
      <c r="B358" s="254">
        <v>3</v>
      </c>
      <c r="C358" s="9" t="s">
        <v>896</v>
      </c>
      <c r="D358" s="254" t="s">
        <v>48</v>
      </c>
      <c r="E358" s="293">
        <v>3922.5</v>
      </c>
      <c r="F358" s="269"/>
      <c r="G358" s="90">
        <f t="shared" si="31"/>
        <v>0</v>
      </c>
    </row>
    <row r="359" spans="2:7" ht="32.25" customHeight="1" x14ac:dyDescent="0.2">
      <c r="B359" s="254">
        <v>4</v>
      </c>
      <c r="C359" s="9" t="s">
        <v>929</v>
      </c>
      <c r="D359" s="254" t="s">
        <v>379</v>
      </c>
      <c r="E359" s="293">
        <v>1.92</v>
      </c>
      <c r="F359" s="269"/>
      <c r="G359" s="90">
        <f t="shared" si="31"/>
        <v>0</v>
      </c>
    </row>
    <row r="360" spans="2:7" ht="25.5" x14ac:dyDescent="0.2">
      <c r="B360" s="254">
        <v>5</v>
      </c>
      <c r="C360" s="9" t="s">
        <v>928</v>
      </c>
      <c r="D360" s="254" t="s">
        <v>379</v>
      </c>
      <c r="E360" s="293">
        <v>19.22</v>
      </c>
      <c r="F360" s="271"/>
      <c r="G360" s="90">
        <f t="shared" si="31"/>
        <v>0</v>
      </c>
    </row>
    <row r="361" spans="2:7" x14ac:dyDescent="0.2">
      <c r="B361" s="93" t="s">
        <v>768</v>
      </c>
      <c r="C361" s="232" t="s">
        <v>738</v>
      </c>
      <c r="D361" s="254"/>
      <c r="E361" s="293"/>
      <c r="F361" s="58"/>
      <c r="G361" s="90"/>
    </row>
    <row r="362" spans="2:7" ht="15" x14ac:dyDescent="0.2">
      <c r="B362" s="254">
        <v>1</v>
      </c>
      <c r="C362" s="181" t="s">
        <v>641</v>
      </c>
      <c r="D362" s="254" t="s">
        <v>61</v>
      </c>
      <c r="E362" s="293">
        <v>6.14</v>
      </c>
      <c r="F362" s="275"/>
      <c r="G362" s="90">
        <f t="shared" ref="G362" si="33">+E362*F362</f>
        <v>0</v>
      </c>
    </row>
    <row r="363" spans="2:7" x14ac:dyDescent="0.2">
      <c r="B363" s="254">
        <v>1</v>
      </c>
      <c r="C363" s="179" t="s">
        <v>911</v>
      </c>
      <c r="D363" s="254" t="s">
        <v>379</v>
      </c>
      <c r="E363" s="293">
        <v>0.68</v>
      </c>
      <c r="F363" s="269"/>
      <c r="G363" s="90">
        <f t="shared" si="31"/>
        <v>0</v>
      </c>
    </row>
    <row r="364" spans="2:7" ht="25.5" x14ac:dyDescent="0.2">
      <c r="B364" s="254">
        <v>2</v>
      </c>
      <c r="C364" s="9" t="s">
        <v>930</v>
      </c>
      <c r="D364" s="254" t="s">
        <v>379</v>
      </c>
      <c r="E364" s="293">
        <v>22.48</v>
      </c>
      <c r="F364" s="271"/>
      <c r="G364" s="90">
        <f t="shared" si="31"/>
        <v>0</v>
      </c>
    </row>
    <row r="365" spans="2:7" ht="13.5" thickBot="1" x14ac:dyDescent="0.25">
      <c r="B365" s="254">
        <v>3</v>
      </c>
      <c r="C365" s="9" t="s">
        <v>897</v>
      </c>
      <c r="D365" s="254" t="s">
        <v>48</v>
      </c>
      <c r="E365" s="293">
        <v>2421.4499999999998</v>
      </c>
      <c r="F365" s="269"/>
      <c r="G365" s="90">
        <f t="shared" si="31"/>
        <v>0</v>
      </c>
    </row>
    <row r="366" spans="2:7" ht="13.5" thickBot="1" x14ac:dyDescent="0.25">
      <c r="B366" s="187"/>
      <c r="C366" s="179"/>
      <c r="D366" s="254"/>
      <c r="E366" s="293"/>
      <c r="F366" s="198" t="s">
        <v>45</v>
      </c>
      <c r="G366" s="198">
        <f>+SUM(G282:G365)</f>
        <v>0</v>
      </c>
    </row>
    <row r="367" spans="2:7" x14ac:dyDescent="0.2">
      <c r="B367" s="93" t="s">
        <v>66</v>
      </c>
      <c r="C367" s="10" t="s">
        <v>533</v>
      </c>
      <c r="D367" s="346"/>
      <c r="E367" s="347"/>
      <c r="F367" s="347"/>
      <c r="G367" s="348"/>
    </row>
    <row r="368" spans="2:7" x14ac:dyDescent="0.2">
      <c r="B368" s="93" t="s">
        <v>527</v>
      </c>
      <c r="C368" s="232" t="s">
        <v>10</v>
      </c>
      <c r="D368" s="346"/>
      <c r="E368" s="347"/>
      <c r="F368" s="347"/>
      <c r="G368" s="348"/>
    </row>
    <row r="369" spans="2:7" ht="15.75" customHeight="1" x14ac:dyDescent="0.2">
      <c r="B369" s="254">
        <v>1</v>
      </c>
      <c r="C369" s="179" t="s">
        <v>300</v>
      </c>
      <c r="D369" s="254" t="s">
        <v>60</v>
      </c>
      <c r="E369" s="286">
        <v>11.22</v>
      </c>
      <c r="F369" s="268"/>
      <c r="G369" s="90">
        <f>+F369*E369</f>
        <v>0</v>
      </c>
    </row>
    <row r="370" spans="2:7" ht="15.75" customHeight="1" x14ac:dyDescent="0.2">
      <c r="B370" s="254">
        <v>2</v>
      </c>
      <c r="C370" s="179" t="s">
        <v>5</v>
      </c>
      <c r="D370" s="254" t="s">
        <v>60</v>
      </c>
      <c r="E370" s="286">
        <v>11.22</v>
      </c>
      <c r="F370" s="269"/>
      <c r="G370" s="90">
        <f>+F370*E370</f>
        <v>0</v>
      </c>
    </row>
    <row r="371" spans="2:7" ht="15.75" customHeight="1" thickBot="1" x14ac:dyDescent="0.25">
      <c r="B371" s="254">
        <v>3</v>
      </c>
      <c r="C371" s="179" t="s">
        <v>789</v>
      </c>
      <c r="D371" s="254" t="s">
        <v>60</v>
      </c>
      <c r="E371" s="286">
        <v>11.22</v>
      </c>
      <c r="F371" s="269"/>
      <c r="G371" s="91">
        <f>+F371*E371</f>
        <v>0</v>
      </c>
    </row>
    <row r="372" spans="2:7" ht="13.5" thickBot="1" x14ac:dyDescent="0.25">
      <c r="B372" s="254"/>
      <c r="C372" s="179"/>
      <c r="D372" s="254"/>
      <c r="E372" s="286"/>
      <c r="F372" s="169" t="s">
        <v>45</v>
      </c>
      <c r="G372" s="208">
        <f>SUM(G369:G371)</f>
        <v>0</v>
      </c>
    </row>
    <row r="373" spans="2:7" x14ac:dyDescent="0.2">
      <c r="B373" s="93" t="s">
        <v>528</v>
      </c>
      <c r="C373" s="232" t="s">
        <v>769</v>
      </c>
      <c r="D373" s="254"/>
      <c r="E373" s="293"/>
      <c r="F373" s="4"/>
      <c r="G373" s="90"/>
    </row>
    <row r="374" spans="2:7" ht="15.75" customHeight="1" x14ac:dyDescent="0.2">
      <c r="B374" s="254">
        <v>1</v>
      </c>
      <c r="C374" s="181" t="s">
        <v>641</v>
      </c>
      <c r="D374" s="254" t="s">
        <v>61</v>
      </c>
      <c r="E374" s="293">
        <v>52.51</v>
      </c>
      <c r="F374" s="275"/>
      <c r="G374" s="90">
        <f t="shared" ref="G374:G393" si="34">+F374*E374</f>
        <v>0</v>
      </c>
    </row>
    <row r="375" spans="2:7" ht="15.75" customHeight="1" x14ac:dyDescent="0.2">
      <c r="B375" s="254">
        <f>1+B374</f>
        <v>2</v>
      </c>
      <c r="C375" s="9" t="s">
        <v>911</v>
      </c>
      <c r="D375" s="184" t="s">
        <v>61</v>
      </c>
      <c r="E375" s="286">
        <v>0.56000000000000005</v>
      </c>
      <c r="F375" s="269"/>
      <c r="G375" s="90">
        <f t="shared" si="34"/>
        <v>0</v>
      </c>
    </row>
    <row r="376" spans="2:7" ht="28.5" customHeight="1" x14ac:dyDescent="0.2">
      <c r="B376" s="254">
        <f t="shared" ref="B376:B393" si="35">1+B375</f>
        <v>3</v>
      </c>
      <c r="C376" s="9" t="s">
        <v>921</v>
      </c>
      <c r="D376" s="254" t="s">
        <v>61</v>
      </c>
      <c r="E376" s="301">
        <v>7.99</v>
      </c>
      <c r="F376" s="269"/>
      <c r="G376" s="90">
        <f t="shared" si="34"/>
        <v>0</v>
      </c>
    </row>
    <row r="377" spans="2:7" ht="27" customHeight="1" x14ac:dyDescent="0.2">
      <c r="B377" s="254">
        <f t="shared" si="35"/>
        <v>4</v>
      </c>
      <c r="C377" s="9" t="s">
        <v>913</v>
      </c>
      <c r="D377" s="254" t="s">
        <v>61</v>
      </c>
      <c r="E377" s="286">
        <v>1.68</v>
      </c>
      <c r="F377" s="269"/>
      <c r="G377" s="90">
        <f t="shared" si="34"/>
        <v>0</v>
      </c>
    </row>
    <row r="378" spans="2:7" ht="15.75" customHeight="1" x14ac:dyDescent="0.2">
      <c r="B378" s="254">
        <f t="shared" si="35"/>
        <v>5</v>
      </c>
      <c r="C378" s="179" t="s">
        <v>582</v>
      </c>
      <c r="D378" s="254" t="s">
        <v>48</v>
      </c>
      <c r="E378" s="293">
        <v>1337.3</v>
      </c>
      <c r="F378" s="269"/>
      <c r="G378" s="90">
        <f t="shared" si="34"/>
        <v>0</v>
      </c>
    </row>
    <row r="379" spans="2:7" ht="15.75" customHeight="1" x14ac:dyDescent="0.2">
      <c r="B379" s="254">
        <f t="shared" si="35"/>
        <v>6</v>
      </c>
      <c r="C379" s="179" t="s">
        <v>607</v>
      </c>
      <c r="D379" s="254" t="s">
        <v>44</v>
      </c>
      <c r="E379" s="195">
        <v>38</v>
      </c>
      <c r="F379" s="271"/>
      <c r="G379" s="90">
        <f t="shared" si="34"/>
        <v>0</v>
      </c>
    </row>
    <row r="380" spans="2:7" ht="25.5" x14ac:dyDescent="0.2">
      <c r="B380" s="254">
        <f t="shared" si="35"/>
        <v>7</v>
      </c>
      <c r="C380" s="9" t="s">
        <v>628</v>
      </c>
      <c r="D380" s="254" t="s">
        <v>19</v>
      </c>
      <c r="E380" s="293">
        <v>1</v>
      </c>
      <c r="F380" s="275"/>
      <c r="G380" s="90">
        <f t="shared" si="34"/>
        <v>0</v>
      </c>
    </row>
    <row r="381" spans="2:7" ht="25.5" x14ac:dyDescent="0.2">
      <c r="B381" s="254">
        <f t="shared" si="35"/>
        <v>8</v>
      </c>
      <c r="C381" s="9" t="s">
        <v>629</v>
      </c>
      <c r="D381" s="254" t="s">
        <v>19</v>
      </c>
      <c r="E381" s="293">
        <v>1</v>
      </c>
      <c r="F381" s="275"/>
      <c r="G381" s="90">
        <f t="shared" si="34"/>
        <v>0</v>
      </c>
    </row>
    <row r="382" spans="2:7" ht="25.5" x14ac:dyDescent="0.2">
      <c r="B382" s="254">
        <f t="shared" si="35"/>
        <v>9</v>
      </c>
      <c r="C382" s="9" t="s">
        <v>630</v>
      </c>
      <c r="D382" s="254" t="s">
        <v>19</v>
      </c>
      <c r="E382" s="293">
        <v>1</v>
      </c>
      <c r="F382" s="275"/>
      <c r="G382" s="90">
        <f t="shared" si="34"/>
        <v>0</v>
      </c>
    </row>
    <row r="383" spans="2:7" ht="25.5" x14ac:dyDescent="0.2">
      <c r="B383" s="254">
        <f t="shared" si="35"/>
        <v>10</v>
      </c>
      <c r="C383" s="9" t="s">
        <v>631</v>
      </c>
      <c r="D383" s="254" t="s">
        <v>19</v>
      </c>
      <c r="E383" s="293">
        <v>1</v>
      </c>
      <c r="F383" s="275"/>
      <c r="G383" s="90">
        <f t="shared" si="34"/>
        <v>0</v>
      </c>
    </row>
    <row r="384" spans="2:7" ht="25.5" x14ac:dyDescent="0.2">
      <c r="B384" s="254">
        <f t="shared" si="35"/>
        <v>11</v>
      </c>
      <c r="C384" s="9" t="s">
        <v>689</v>
      </c>
      <c r="D384" s="254" t="s">
        <v>19</v>
      </c>
      <c r="E384" s="293">
        <v>3</v>
      </c>
      <c r="F384" s="275"/>
      <c r="G384" s="90">
        <f t="shared" si="34"/>
        <v>0</v>
      </c>
    </row>
    <row r="385" spans="2:7" ht="25.5" x14ac:dyDescent="0.2">
      <c r="B385" s="254">
        <f t="shared" si="35"/>
        <v>12</v>
      </c>
      <c r="C385" s="9" t="s">
        <v>632</v>
      </c>
      <c r="D385" s="254" t="s">
        <v>19</v>
      </c>
      <c r="E385" s="293">
        <v>2</v>
      </c>
      <c r="F385" s="275"/>
      <c r="G385" s="90">
        <f t="shared" si="34"/>
        <v>0</v>
      </c>
    </row>
    <row r="386" spans="2:7" ht="25.5" x14ac:dyDescent="0.2">
      <c r="B386" s="254">
        <f t="shared" si="35"/>
        <v>13</v>
      </c>
      <c r="C386" s="9" t="s">
        <v>690</v>
      </c>
      <c r="D386" s="254" t="s">
        <v>19</v>
      </c>
      <c r="E386" s="293">
        <v>2</v>
      </c>
      <c r="F386" s="275"/>
      <c r="G386" s="90">
        <f t="shared" si="34"/>
        <v>0</v>
      </c>
    </row>
    <row r="387" spans="2:7" ht="26.25" customHeight="1" x14ac:dyDescent="0.2">
      <c r="B387" s="254">
        <f t="shared" si="35"/>
        <v>14</v>
      </c>
      <c r="C387" s="9" t="s">
        <v>633</v>
      </c>
      <c r="D387" s="254" t="s">
        <v>19</v>
      </c>
      <c r="E387" s="293">
        <v>1</v>
      </c>
      <c r="F387" s="275"/>
      <c r="G387" s="90">
        <f t="shared" si="34"/>
        <v>0</v>
      </c>
    </row>
    <row r="388" spans="2:7" ht="27.75" customHeight="1" x14ac:dyDescent="0.2">
      <c r="B388" s="254">
        <f t="shared" si="35"/>
        <v>15</v>
      </c>
      <c r="C388" s="9" t="s">
        <v>634</v>
      </c>
      <c r="D388" s="254" t="s">
        <v>19</v>
      </c>
      <c r="E388" s="293">
        <v>3</v>
      </c>
      <c r="F388" s="275"/>
      <c r="G388" s="90">
        <f t="shared" si="34"/>
        <v>0</v>
      </c>
    </row>
    <row r="389" spans="2:7" ht="27.75" customHeight="1" x14ac:dyDescent="0.2">
      <c r="B389" s="254">
        <f t="shared" si="35"/>
        <v>16</v>
      </c>
      <c r="C389" s="9" t="s">
        <v>635</v>
      </c>
      <c r="D389" s="254" t="s">
        <v>19</v>
      </c>
      <c r="E389" s="293">
        <v>2</v>
      </c>
      <c r="F389" s="275"/>
      <c r="G389" s="90">
        <f t="shared" si="34"/>
        <v>0</v>
      </c>
    </row>
    <row r="390" spans="2:7" ht="25.5" x14ac:dyDescent="0.2">
      <c r="B390" s="254">
        <f t="shared" si="35"/>
        <v>17</v>
      </c>
      <c r="C390" s="9" t="s">
        <v>637</v>
      </c>
      <c r="D390" s="254" t="s">
        <v>19</v>
      </c>
      <c r="E390" s="293">
        <v>2</v>
      </c>
      <c r="F390" s="275"/>
      <c r="G390" s="90">
        <f t="shared" si="34"/>
        <v>0</v>
      </c>
    </row>
    <row r="391" spans="2:7" ht="25.5" x14ac:dyDescent="0.2">
      <c r="B391" s="254">
        <f t="shared" si="35"/>
        <v>18</v>
      </c>
      <c r="C391" s="9" t="s">
        <v>636</v>
      </c>
      <c r="D391" s="254" t="s">
        <v>19</v>
      </c>
      <c r="E391" s="293">
        <v>1</v>
      </c>
      <c r="F391" s="275"/>
      <c r="G391" s="90">
        <f t="shared" si="34"/>
        <v>0</v>
      </c>
    </row>
    <row r="392" spans="2:7" ht="25.5" x14ac:dyDescent="0.2">
      <c r="B392" s="254">
        <f t="shared" si="35"/>
        <v>19</v>
      </c>
      <c r="C392" s="9" t="s">
        <v>638</v>
      </c>
      <c r="D392" s="254" t="s">
        <v>19</v>
      </c>
      <c r="E392" s="293">
        <v>2</v>
      </c>
      <c r="F392" s="275"/>
      <c r="G392" s="90">
        <f t="shared" si="34"/>
        <v>0</v>
      </c>
    </row>
    <row r="393" spans="2:7" ht="51.75" thickBot="1" x14ac:dyDescent="0.25">
      <c r="B393" s="254">
        <f t="shared" si="35"/>
        <v>20</v>
      </c>
      <c r="C393" s="9" t="s">
        <v>781</v>
      </c>
      <c r="D393" s="254" t="s">
        <v>19</v>
      </c>
      <c r="E393" s="293">
        <v>2</v>
      </c>
      <c r="F393" s="271"/>
      <c r="G393" s="90">
        <f t="shared" si="34"/>
        <v>0</v>
      </c>
    </row>
    <row r="394" spans="2:7" ht="13.5" thickBot="1" x14ac:dyDescent="0.25">
      <c r="B394" s="254"/>
      <c r="C394" s="232"/>
      <c r="D394" s="254"/>
      <c r="E394" s="290"/>
      <c r="F394" s="210" t="s">
        <v>45</v>
      </c>
      <c r="G394" s="208">
        <f>SUM(G374:G393)</f>
        <v>0</v>
      </c>
    </row>
    <row r="395" spans="2:7" ht="13.5" thickBot="1" x14ac:dyDescent="0.25">
      <c r="B395" s="254"/>
      <c r="C395" s="232"/>
      <c r="D395" s="258"/>
      <c r="E395" s="260"/>
      <c r="F395" s="198" t="s">
        <v>45</v>
      </c>
      <c r="G395" s="222">
        <f>+G394+G372</f>
        <v>0</v>
      </c>
    </row>
    <row r="396" spans="2:7" x14ac:dyDescent="0.2">
      <c r="B396" s="93" t="s">
        <v>561</v>
      </c>
      <c r="C396" s="232" t="s">
        <v>534</v>
      </c>
      <c r="D396" s="353"/>
      <c r="E396" s="351"/>
      <c r="F396" s="351"/>
      <c r="G396" s="352"/>
    </row>
    <row r="397" spans="2:7" x14ac:dyDescent="0.2">
      <c r="B397" s="93" t="s">
        <v>532</v>
      </c>
      <c r="C397" s="232" t="s">
        <v>10</v>
      </c>
      <c r="D397" s="346"/>
      <c r="E397" s="347"/>
      <c r="F397" s="347"/>
      <c r="G397" s="348"/>
    </row>
    <row r="398" spans="2:7" ht="15.75" customHeight="1" x14ac:dyDescent="0.2">
      <c r="B398" s="254">
        <v>1</v>
      </c>
      <c r="C398" s="179" t="s">
        <v>966</v>
      </c>
      <c r="D398" s="254" t="s">
        <v>44</v>
      </c>
      <c r="E398" s="293">
        <v>391.76</v>
      </c>
      <c r="F398" s="275"/>
      <c r="G398" s="90">
        <f>+F398*E398</f>
        <v>0</v>
      </c>
    </row>
    <row r="399" spans="2:7" ht="15.75" customHeight="1" x14ac:dyDescent="0.2">
      <c r="B399" s="254">
        <v>2</v>
      </c>
      <c r="C399" s="179" t="s">
        <v>5</v>
      </c>
      <c r="D399" s="254" t="s">
        <v>60</v>
      </c>
      <c r="E399" s="286">
        <v>235.06</v>
      </c>
      <c r="F399" s="269"/>
      <c r="G399" s="90">
        <f>+F399*E399</f>
        <v>0</v>
      </c>
    </row>
    <row r="400" spans="2:7" ht="15.75" customHeight="1" thickBot="1" x14ac:dyDescent="0.25">
      <c r="B400" s="254">
        <v>3</v>
      </c>
      <c r="C400" s="179" t="s">
        <v>789</v>
      </c>
      <c r="D400" s="254" t="s">
        <v>60</v>
      </c>
      <c r="E400" s="286">
        <v>235.06</v>
      </c>
      <c r="F400" s="269"/>
      <c r="G400" s="91">
        <f>+F400*E400</f>
        <v>0</v>
      </c>
    </row>
    <row r="401" spans="2:7" ht="13.5" thickBot="1" x14ac:dyDescent="0.25">
      <c r="B401" s="254"/>
      <c r="C401" s="179"/>
      <c r="D401" s="254"/>
      <c r="E401" s="286"/>
      <c r="F401" s="169" t="s">
        <v>45</v>
      </c>
      <c r="G401" s="208">
        <f>SUM(G398:G400)</f>
        <v>0</v>
      </c>
    </row>
    <row r="402" spans="2:7" x14ac:dyDescent="0.2">
      <c r="B402" s="93" t="s">
        <v>535</v>
      </c>
      <c r="C402" s="232" t="s">
        <v>69</v>
      </c>
      <c r="D402" s="258"/>
      <c r="E402" s="282"/>
      <c r="F402" s="252"/>
      <c r="G402" s="253"/>
    </row>
    <row r="403" spans="2:7" ht="15" x14ac:dyDescent="0.2">
      <c r="B403" s="254">
        <v>1</v>
      </c>
      <c r="C403" s="181" t="s">
        <v>776</v>
      </c>
      <c r="D403" s="254" t="s">
        <v>61</v>
      </c>
      <c r="E403" s="293">
        <v>302.14999999999998</v>
      </c>
      <c r="F403" s="275"/>
      <c r="G403" s="91">
        <f>+F403*E403</f>
        <v>0</v>
      </c>
    </row>
    <row r="404" spans="2:7" ht="15.75" customHeight="1" x14ac:dyDescent="0.2">
      <c r="B404" s="254">
        <v>2</v>
      </c>
      <c r="C404" s="179" t="s">
        <v>749</v>
      </c>
      <c r="D404" s="254" t="s">
        <v>44</v>
      </c>
      <c r="E404" s="293">
        <v>57.03</v>
      </c>
      <c r="F404" s="275"/>
      <c r="G404" s="90">
        <f>+F404*E404</f>
        <v>0</v>
      </c>
    </row>
    <row r="405" spans="2:7" ht="15.75" customHeight="1" x14ac:dyDescent="0.2">
      <c r="B405" s="254">
        <v>3</v>
      </c>
      <c r="C405" s="179" t="s">
        <v>750</v>
      </c>
      <c r="D405" s="254" t="s">
        <v>44</v>
      </c>
      <c r="E405" s="293">
        <v>334.73</v>
      </c>
      <c r="F405" s="275"/>
      <c r="G405" s="90">
        <f>+F405*E405</f>
        <v>0</v>
      </c>
    </row>
    <row r="406" spans="2:7" ht="15" customHeight="1" thickBot="1" x14ac:dyDescent="0.25">
      <c r="B406" s="254">
        <v>4</v>
      </c>
      <c r="C406" s="9" t="s">
        <v>452</v>
      </c>
      <c r="D406" s="254" t="s">
        <v>61</v>
      </c>
      <c r="E406" s="195">
        <v>300.5</v>
      </c>
      <c r="F406" s="269"/>
      <c r="G406" s="90">
        <f>+F406*E406</f>
        <v>0</v>
      </c>
    </row>
    <row r="407" spans="2:7" ht="13.5" thickBot="1" x14ac:dyDescent="0.25">
      <c r="B407" s="254"/>
      <c r="C407" s="179"/>
      <c r="D407" s="254"/>
      <c r="E407" s="290"/>
      <c r="F407" s="210" t="s">
        <v>45</v>
      </c>
      <c r="G407" s="208">
        <f>SUM(G403:G406)</f>
        <v>0</v>
      </c>
    </row>
    <row r="408" spans="2:7" x14ac:dyDescent="0.2">
      <c r="B408" s="93" t="s">
        <v>739</v>
      </c>
      <c r="C408" s="232" t="s">
        <v>740</v>
      </c>
      <c r="D408" s="258"/>
      <c r="E408" s="290"/>
      <c r="F408" s="227"/>
      <c r="G408" s="201"/>
    </row>
    <row r="409" spans="2:7" x14ac:dyDescent="0.2">
      <c r="B409" s="254">
        <v>1</v>
      </c>
      <c r="C409" s="179" t="s">
        <v>741</v>
      </c>
      <c r="D409" s="258" t="s">
        <v>19</v>
      </c>
      <c r="E409" s="290">
        <v>1</v>
      </c>
      <c r="F409" s="275"/>
      <c r="G409" s="90">
        <f t="shared" ref="G409:G414" si="36">+F409*E409</f>
        <v>0</v>
      </c>
    </row>
    <row r="410" spans="2:7" x14ac:dyDescent="0.2">
      <c r="B410" s="254">
        <v>2</v>
      </c>
      <c r="C410" s="179" t="s">
        <v>742</v>
      </c>
      <c r="D410" s="258" t="s">
        <v>19</v>
      </c>
      <c r="E410" s="290">
        <v>7</v>
      </c>
      <c r="F410" s="275"/>
      <c r="G410" s="90">
        <f t="shared" si="36"/>
        <v>0</v>
      </c>
    </row>
    <row r="411" spans="2:7" x14ac:dyDescent="0.2">
      <c r="B411" s="254">
        <v>3</v>
      </c>
      <c r="C411" s="179" t="s">
        <v>744</v>
      </c>
      <c r="D411" s="258" t="s">
        <v>19</v>
      </c>
      <c r="E411" s="290">
        <v>7</v>
      </c>
      <c r="F411" s="275"/>
      <c r="G411" s="90">
        <f t="shared" si="36"/>
        <v>0</v>
      </c>
    </row>
    <row r="412" spans="2:7" x14ac:dyDescent="0.2">
      <c r="B412" s="254">
        <v>4</v>
      </c>
      <c r="C412" s="179" t="s">
        <v>743</v>
      </c>
      <c r="D412" s="258" t="s">
        <v>19</v>
      </c>
      <c r="E412" s="290">
        <v>8</v>
      </c>
      <c r="F412" s="275"/>
      <c r="G412" s="90">
        <f t="shared" si="36"/>
        <v>0</v>
      </c>
    </row>
    <row r="413" spans="2:7" x14ac:dyDescent="0.2">
      <c r="B413" s="254">
        <v>5</v>
      </c>
      <c r="C413" s="9" t="s">
        <v>745</v>
      </c>
      <c r="D413" s="258" t="s">
        <v>19</v>
      </c>
      <c r="E413" s="290">
        <v>7</v>
      </c>
      <c r="F413" s="275"/>
      <c r="G413" s="90">
        <f t="shared" si="36"/>
        <v>0</v>
      </c>
    </row>
    <row r="414" spans="2:7" ht="13.5" thickBot="1" x14ac:dyDescent="0.25">
      <c r="B414" s="254">
        <v>6</v>
      </c>
      <c r="C414" s="9" t="s">
        <v>715</v>
      </c>
      <c r="D414" s="258" t="s">
        <v>19</v>
      </c>
      <c r="E414" s="290">
        <v>7</v>
      </c>
      <c r="F414" s="275"/>
      <c r="G414" s="90">
        <f t="shared" si="36"/>
        <v>0</v>
      </c>
    </row>
    <row r="415" spans="2:7" ht="13.5" thickBot="1" x14ac:dyDescent="0.25">
      <c r="B415" s="254"/>
      <c r="C415" s="179"/>
      <c r="D415" s="258"/>
      <c r="E415" s="290"/>
      <c r="F415" s="210" t="s">
        <v>45</v>
      </c>
      <c r="G415" s="208">
        <f>SUM(G409:G414)</f>
        <v>0</v>
      </c>
    </row>
    <row r="416" spans="2:7" ht="13.5" thickBot="1" x14ac:dyDescent="0.25">
      <c r="B416" s="254"/>
      <c r="C416" s="179"/>
      <c r="D416" s="258"/>
      <c r="E416" s="302"/>
      <c r="F416" s="198" t="s">
        <v>45</v>
      </c>
      <c r="G416" s="222">
        <f>+G407+G401+G415</f>
        <v>0</v>
      </c>
    </row>
    <row r="417" spans="2:7" x14ac:dyDescent="0.2">
      <c r="B417" s="93" t="s">
        <v>562</v>
      </c>
      <c r="C417" s="232" t="s">
        <v>496</v>
      </c>
      <c r="D417" s="353"/>
      <c r="E417" s="351"/>
      <c r="F417" s="351"/>
      <c r="G417" s="352"/>
    </row>
    <row r="418" spans="2:7" x14ac:dyDescent="0.2">
      <c r="B418" s="93" t="s">
        <v>536</v>
      </c>
      <c r="C418" s="232" t="s">
        <v>10</v>
      </c>
      <c r="D418" s="346"/>
      <c r="E418" s="347"/>
      <c r="F418" s="347"/>
      <c r="G418" s="348"/>
    </row>
    <row r="419" spans="2:7" ht="15.75" customHeight="1" x14ac:dyDescent="0.2">
      <c r="B419" s="254">
        <v>1</v>
      </c>
      <c r="C419" s="179" t="s">
        <v>966</v>
      </c>
      <c r="D419" s="254" t="s">
        <v>44</v>
      </c>
      <c r="E419" s="293">
        <v>31.92</v>
      </c>
      <c r="F419" s="268"/>
      <c r="G419" s="90">
        <f>+F419*E419</f>
        <v>0</v>
      </c>
    </row>
    <row r="420" spans="2:7" ht="15.75" customHeight="1" x14ac:dyDescent="0.2">
      <c r="B420" s="254">
        <v>2</v>
      </c>
      <c r="C420" s="179" t="s">
        <v>5</v>
      </c>
      <c r="D420" s="254" t="s">
        <v>60</v>
      </c>
      <c r="E420" s="286">
        <v>31.92</v>
      </c>
      <c r="F420" s="269"/>
      <c r="G420" s="90">
        <f>+F420*E420</f>
        <v>0</v>
      </c>
    </row>
    <row r="421" spans="2:7" ht="15.75" customHeight="1" thickBot="1" x14ac:dyDescent="0.25">
      <c r="B421" s="254">
        <v>3</v>
      </c>
      <c r="C421" s="179" t="s">
        <v>789</v>
      </c>
      <c r="D421" s="254" t="s">
        <v>60</v>
      </c>
      <c r="E421" s="286">
        <v>31.92</v>
      </c>
      <c r="F421" s="269"/>
      <c r="G421" s="91">
        <f>+F421*E421</f>
        <v>0</v>
      </c>
    </row>
    <row r="422" spans="2:7" ht="13.5" thickBot="1" x14ac:dyDescent="0.25">
      <c r="B422" s="254"/>
      <c r="C422" s="179"/>
      <c r="D422" s="254"/>
      <c r="E422" s="286"/>
      <c r="F422" s="169" t="s">
        <v>45</v>
      </c>
      <c r="G422" s="208">
        <f>SUM(G419:G421)</f>
        <v>0</v>
      </c>
    </row>
    <row r="423" spans="2:7" x14ac:dyDescent="0.2">
      <c r="B423" s="93" t="s">
        <v>537</v>
      </c>
      <c r="C423" s="232" t="s">
        <v>63</v>
      </c>
      <c r="D423" s="258"/>
      <c r="E423" s="282"/>
      <c r="F423" s="252"/>
      <c r="G423" s="253"/>
    </row>
    <row r="424" spans="2:7" ht="15.75" customHeight="1" x14ac:dyDescent="0.2">
      <c r="B424" s="254">
        <v>1</v>
      </c>
      <c r="C424" s="9" t="s">
        <v>237</v>
      </c>
      <c r="D424" s="254" t="s">
        <v>61</v>
      </c>
      <c r="E424" s="293">
        <v>3.26</v>
      </c>
      <c r="F424" s="269"/>
      <c r="G424" s="90">
        <f t="shared" ref="G424:G434" si="37">+F424*E424</f>
        <v>0</v>
      </c>
    </row>
    <row r="425" spans="2:7" ht="15.75" customHeight="1" x14ac:dyDescent="0.2">
      <c r="B425" s="254">
        <v>2</v>
      </c>
      <c r="C425" s="179" t="s">
        <v>774</v>
      </c>
      <c r="D425" s="254" t="s">
        <v>61</v>
      </c>
      <c r="E425" s="293">
        <v>16.98</v>
      </c>
      <c r="F425" s="269"/>
      <c r="G425" s="90">
        <f t="shared" si="37"/>
        <v>0</v>
      </c>
    </row>
    <row r="426" spans="2:7" ht="15.75" customHeight="1" x14ac:dyDescent="0.2">
      <c r="B426" s="254">
        <v>3</v>
      </c>
      <c r="C426" s="9" t="s">
        <v>911</v>
      </c>
      <c r="D426" s="184" t="s">
        <v>61</v>
      </c>
      <c r="E426" s="286">
        <v>0.92</v>
      </c>
      <c r="F426" s="269"/>
      <c r="G426" s="90">
        <f t="shared" si="37"/>
        <v>0</v>
      </c>
    </row>
    <row r="427" spans="2:7" ht="28.5" customHeight="1" x14ac:dyDescent="0.2">
      <c r="B427" s="254">
        <v>4</v>
      </c>
      <c r="C427" s="9" t="s">
        <v>921</v>
      </c>
      <c r="D427" s="254" t="s">
        <v>61</v>
      </c>
      <c r="E427" s="293">
        <v>11.2</v>
      </c>
      <c r="F427" s="269"/>
      <c r="G427" s="90">
        <f t="shared" si="37"/>
        <v>0</v>
      </c>
    </row>
    <row r="428" spans="2:7" ht="28.5" customHeight="1" x14ac:dyDescent="0.2">
      <c r="B428" s="254">
        <v>5</v>
      </c>
      <c r="C428" s="9" t="s">
        <v>939</v>
      </c>
      <c r="D428" s="254" t="s">
        <v>61</v>
      </c>
      <c r="E428" s="293">
        <v>5.27</v>
      </c>
      <c r="F428" s="269"/>
      <c r="G428" s="90">
        <f t="shared" si="37"/>
        <v>0</v>
      </c>
    </row>
    <row r="429" spans="2:7" ht="28.5" customHeight="1" x14ac:dyDescent="0.2">
      <c r="B429" s="254">
        <v>6</v>
      </c>
      <c r="C429" s="9" t="s">
        <v>938</v>
      </c>
      <c r="D429" s="254" t="s">
        <v>61</v>
      </c>
      <c r="E429" s="293">
        <v>3.23</v>
      </c>
      <c r="F429" s="269"/>
      <c r="G429" s="90">
        <f t="shared" si="37"/>
        <v>0</v>
      </c>
    </row>
    <row r="430" spans="2:7" ht="28.5" customHeight="1" x14ac:dyDescent="0.2">
      <c r="B430" s="254">
        <v>7</v>
      </c>
      <c r="C430" s="9" t="s">
        <v>937</v>
      </c>
      <c r="D430" s="254" t="s">
        <v>61</v>
      </c>
      <c r="E430" s="293">
        <v>6.4</v>
      </c>
      <c r="F430" s="269"/>
      <c r="G430" s="90">
        <f t="shared" si="37"/>
        <v>0</v>
      </c>
    </row>
    <row r="431" spans="2:7" ht="28.5" customHeight="1" x14ac:dyDescent="0.2">
      <c r="B431" s="254">
        <v>8</v>
      </c>
      <c r="C431" s="9" t="s">
        <v>940</v>
      </c>
      <c r="D431" s="254" t="s">
        <v>61</v>
      </c>
      <c r="E431" s="293">
        <v>6.07</v>
      </c>
      <c r="F431" s="269"/>
      <c r="G431" s="90">
        <f t="shared" si="37"/>
        <v>0</v>
      </c>
    </row>
    <row r="432" spans="2:7" ht="15.75" customHeight="1" x14ac:dyDescent="0.2">
      <c r="B432" s="254">
        <v>9</v>
      </c>
      <c r="C432" s="179" t="s">
        <v>584</v>
      </c>
      <c r="D432" s="254" t="s">
        <v>48</v>
      </c>
      <c r="E432" s="293">
        <v>5522.5</v>
      </c>
      <c r="F432" s="269"/>
      <c r="G432" s="90">
        <f t="shared" si="37"/>
        <v>0</v>
      </c>
    </row>
    <row r="433" spans="2:7" ht="15.75" customHeight="1" x14ac:dyDescent="0.2">
      <c r="B433" s="254">
        <v>10</v>
      </c>
      <c r="C433" s="179" t="s">
        <v>935</v>
      </c>
      <c r="D433" s="254" t="s">
        <v>61</v>
      </c>
      <c r="E433" s="195">
        <v>14.17</v>
      </c>
      <c r="F433" s="269"/>
      <c r="G433" s="90">
        <f t="shared" si="37"/>
        <v>0</v>
      </c>
    </row>
    <row r="434" spans="2:7" ht="15.75" customHeight="1" thickBot="1" x14ac:dyDescent="0.25">
      <c r="B434" s="254">
        <v>11</v>
      </c>
      <c r="C434" s="179" t="s">
        <v>607</v>
      </c>
      <c r="D434" s="254" t="s">
        <v>44</v>
      </c>
      <c r="E434" s="195">
        <v>130</v>
      </c>
      <c r="F434" s="271"/>
      <c r="G434" s="91">
        <f t="shared" si="37"/>
        <v>0</v>
      </c>
    </row>
    <row r="435" spans="2:7" ht="13.5" thickBot="1" x14ac:dyDescent="0.25">
      <c r="B435" s="254"/>
      <c r="C435" s="232"/>
      <c r="D435" s="254"/>
      <c r="E435" s="290"/>
      <c r="F435" s="169" t="s">
        <v>45</v>
      </c>
      <c r="G435" s="208">
        <f>SUM(G424:G434)</f>
        <v>0</v>
      </c>
    </row>
    <row r="436" spans="2:7" ht="25.5" x14ac:dyDescent="0.2">
      <c r="B436" s="93" t="s">
        <v>660</v>
      </c>
      <c r="C436" s="182" t="s">
        <v>661</v>
      </c>
      <c r="D436" s="184"/>
      <c r="E436" s="223"/>
      <c r="F436" s="197"/>
      <c r="G436" s="212"/>
    </row>
    <row r="437" spans="2:7" ht="15" x14ac:dyDescent="0.2">
      <c r="B437" s="254">
        <v>1</v>
      </c>
      <c r="C437" s="181" t="s">
        <v>776</v>
      </c>
      <c r="D437" s="254" t="s">
        <v>61</v>
      </c>
      <c r="E437" s="223">
        <v>64.7</v>
      </c>
      <c r="F437" s="275"/>
      <c r="G437" s="90">
        <f t="shared" ref="G437:G444" si="38">+F437*E437</f>
        <v>0</v>
      </c>
    </row>
    <row r="438" spans="2:7" ht="25.5" x14ac:dyDescent="0.2">
      <c r="B438" s="254">
        <v>2</v>
      </c>
      <c r="C438" s="9" t="s">
        <v>666</v>
      </c>
      <c r="D438" s="254" t="s">
        <v>44</v>
      </c>
      <c r="E438" s="293">
        <v>103.4</v>
      </c>
      <c r="F438" s="275"/>
      <c r="G438" s="90">
        <f t="shared" si="38"/>
        <v>0</v>
      </c>
    </row>
    <row r="439" spans="2:7" ht="25.5" x14ac:dyDescent="0.2">
      <c r="B439" s="254">
        <v>3</v>
      </c>
      <c r="C439" s="9" t="s">
        <v>665</v>
      </c>
      <c r="D439" s="190" t="s">
        <v>19</v>
      </c>
      <c r="E439" s="293">
        <v>3</v>
      </c>
      <c r="F439" s="275"/>
      <c r="G439" s="90">
        <f t="shared" si="38"/>
        <v>0</v>
      </c>
    </row>
    <row r="440" spans="2:7" ht="25.5" x14ac:dyDescent="0.2">
      <c r="B440" s="254">
        <v>4</v>
      </c>
      <c r="C440" s="9" t="s">
        <v>663</v>
      </c>
      <c r="D440" s="190" t="s">
        <v>19</v>
      </c>
      <c r="E440" s="293">
        <v>1</v>
      </c>
      <c r="F440" s="275"/>
      <c r="G440" s="90">
        <f t="shared" si="38"/>
        <v>0</v>
      </c>
    </row>
    <row r="441" spans="2:7" ht="25.5" x14ac:dyDescent="0.2">
      <c r="B441" s="254">
        <v>5</v>
      </c>
      <c r="C441" s="9" t="s">
        <v>664</v>
      </c>
      <c r="D441" s="190" t="s">
        <v>19</v>
      </c>
      <c r="E441" s="293">
        <v>1</v>
      </c>
      <c r="F441" s="275"/>
      <c r="G441" s="90">
        <f t="shared" si="38"/>
        <v>0</v>
      </c>
    </row>
    <row r="442" spans="2:7" ht="25.5" x14ac:dyDescent="0.2">
      <c r="B442" s="254">
        <v>6</v>
      </c>
      <c r="C442" s="9" t="s">
        <v>675</v>
      </c>
      <c r="D442" s="190" t="s">
        <v>19</v>
      </c>
      <c r="E442" s="293">
        <v>2</v>
      </c>
      <c r="F442" s="275"/>
      <c r="G442" s="90">
        <f t="shared" si="38"/>
        <v>0</v>
      </c>
    </row>
    <row r="443" spans="2:7" ht="15.75" customHeight="1" x14ac:dyDescent="0.2">
      <c r="B443" s="254">
        <v>7</v>
      </c>
      <c r="C443" s="179" t="s">
        <v>662</v>
      </c>
      <c r="D443" s="254" t="s">
        <v>44</v>
      </c>
      <c r="E443" s="293">
        <v>14.5</v>
      </c>
      <c r="F443" s="275"/>
      <c r="G443" s="90">
        <f t="shared" si="38"/>
        <v>0</v>
      </c>
    </row>
    <row r="444" spans="2:7" ht="15.75" customHeight="1" x14ac:dyDescent="0.2">
      <c r="B444" s="254">
        <v>8</v>
      </c>
      <c r="C444" s="179" t="s">
        <v>691</v>
      </c>
      <c r="D444" s="190" t="s">
        <v>19</v>
      </c>
      <c r="E444" s="293">
        <v>2</v>
      </c>
      <c r="F444" s="275"/>
      <c r="G444" s="90">
        <f t="shared" si="38"/>
        <v>0</v>
      </c>
    </row>
    <row r="445" spans="2:7" ht="15.75" customHeight="1" thickBot="1" x14ac:dyDescent="0.25">
      <c r="B445" s="254">
        <v>9</v>
      </c>
      <c r="C445" s="9" t="s">
        <v>452</v>
      </c>
      <c r="D445" s="254" t="s">
        <v>61</v>
      </c>
      <c r="E445" s="195">
        <v>64.7</v>
      </c>
      <c r="F445" s="269"/>
      <c r="G445" s="90">
        <f>+F445*E445</f>
        <v>0</v>
      </c>
    </row>
    <row r="446" spans="2:7" ht="13.5" thickBot="1" x14ac:dyDescent="0.25">
      <c r="B446" s="254"/>
      <c r="C446" s="179"/>
      <c r="D446" s="4"/>
      <c r="E446" s="303"/>
      <c r="F446" s="169" t="s">
        <v>45</v>
      </c>
      <c r="G446" s="208">
        <f>SUM(G437:G445)</f>
        <v>0</v>
      </c>
    </row>
    <row r="447" spans="2:7" ht="13.5" thickBot="1" x14ac:dyDescent="0.25">
      <c r="B447" s="254"/>
      <c r="C447" s="179"/>
      <c r="D447" s="4"/>
      <c r="E447" s="303"/>
      <c r="F447" s="198" t="s">
        <v>45</v>
      </c>
      <c r="G447" s="222">
        <f>+G446+G435+G422</f>
        <v>0</v>
      </c>
    </row>
    <row r="448" spans="2:7" x14ac:dyDescent="0.2">
      <c r="B448" s="93" t="s">
        <v>563</v>
      </c>
      <c r="C448" s="232" t="s">
        <v>163</v>
      </c>
      <c r="D448" s="4"/>
      <c r="E448" s="303"/>
      <c r="F448" s="4"/>
      <c r="G448" s="90"/>
    </row>
    <row r="449" spans="2:7" x14ac:dyDescent="0.2">
      <c r="B449" s="93" t="s">
        <v>529</v>
      </c>
      <c r="C449" s="232" t="s">
        <v>10</v>
      </c>
      <c r="D449" s="258"/>
      <c r="E449" s="282"/>
      <c r="F449" s="252"/>
      <c r="G449" s="253"/>
    </row>
    <row r="450" spans="2:7" ht="15.75" customHeight="1" x14ac:dyDescent="0.2">
      <c r="B450" s="254">
        <v>1</v>
      </c>
      <c r="C450" s="179" t="s">
        <v>966</v>
      </c>
      <c r="D450" s="254" t="s">
        <v>44</v>
      </c>
      <c r="E450" s="293">
        <v>186.81</v>
      </c>
      <c r="F450" s="275"/>
      <c r="G450" s="90">
        <f>+F450*E450</f>
        <v>0</v>
      </c>
    </row>
    <row r="451" spans="2:7" ht="15.75" customHeight="1" x14ac:dyDescent="0.2">
      <c r="B451" s="254">
        <v>2</v>
      </c>
      <c r="C451" s="179" t="s">
        <v>5</v>
      </c>
      <c r="D451" s="254" t="s">
        <v>60</v>
      </c>
      <c r="E451" s="286">
        <v>109.64</v>
      </c>
      <c r="F451" s="269"/>
      <c r="G451" s="90">
        <f>+F451*E451</f>
        <v>0</v>
      </c>
    </row>
    <row r="452" spans="2:7" ht="15.75" customHeight="1" thickBot="1" x14ac:dyDescent="0.25">
      <c r="B452" s="254">
        <v>3</v>
      </c>
      <c r="C452" s="179" t="s">
        <v>789</v>
      </c>
      <c r="D452" s="254" t="s">
        <v>60</v>
      </c>
      <c r="E452" s="286">
        <v>109.64</v>
      </c>
      <c r="F452" s="269"/>
      <c r="G452" s="91">
        <f>+F452*E452</f>
        <v>0</v>
      </c>
    </row>
    <row r="453" spans="2:7" ht="13.5" thickBot="1" x14ac:dyDescent="0.25">
      <c r="B453" s="254"/>
      <c r="C453" s="179"/>
      <c r="D453" s="254"/>
      <c r="E453" s="286"/>
      <c r="F453" s="169" t="s">
        <v>45</v>
      </c>
      <c r="G453" s="208">
        <f>SUM(G450:G452)</f>
        <v>0</v>
      </c>
    </row>
    <row r="454" spans="2:7" x14ac:dyDescent="0.2">
      <c r="B454" s="93" t="s">
        <v>530</v>
      </c>
      <c r="C454" s="232" t="s">
        <v>692</v>
      </c>
      <c r="D454" s="254"/>
      <c r="E454" s="286"/>
      <c r="F454" s="90"/>
      <c r="G454" s="91"/>
    </row>
    <row r="455" spans="2:7" ht="15" x14ac:dyDescent="0.2">
      <c r="B455" s="254">
        <v>1</v>
      </c>
      <c r="C455" s="179" t="s">
        <v>775</v>
      </c>
      <c r="D455" s="254" t="s">
        <v>61</v>
      </c>
      <c r="E455" s="293">
        <v>142.53</v>
      </c>
      <c r="F455" s="275"/>
      <c r="G455" s="90">
        <f>+F455*E455</f>
        <v>0</v>
      </c>
    </row>
    <row r="456" spans="2:7" ht="15.75" customHeight="1" x14ac:dyDescent="0.2">
      <c r="B456" s="254">
        <v>2</v>
      </c>
      <c r="C456" s="9" t="s">
        <v>676</v>
      </c>
      <c r="D456" s="254" t="s">
        <v>44</v>
      </c>
      <c r="E456" s="293">
        <v>24.45</v>
      </c>
      <c r="F456" s="275"/>
      <c r="G456" s="90">
        <f t="shared" ref="G456:G458" si="39">+F456*E456</f>
        <v>0</v>
      </c>
    </row>
    <row r="457" spans="2:7" ht="15.75" customHeight="1" x14ac:dyDescent="0.2">
      <c r="B457" s="254">
        <v>3</v>
      </c>
      <c r="C457" s="9" t="s">
        <v>677</v>
      </c>
      <c r="D457" s="254" t="s">
        <v>44</v>
      </c>
      <c r="E457" s="293">
        <v>22.66</v>
      </c>
      <c r="F457" s="275"/>
      <c r="G457" s="90">
        <f t="shared" si="39"/>
        <v>0</v>
      </c>
    </row>
    <row r="458" spans="2:7" ht="15.75" customHeight="1" x14ac:dyDescent="0.2">
      <c r="B458" s="254">
        <v>4</v>
      </c>
      <c r="C458" s="9" t="s">
        <v>678</v>
      </c>
      <c r="D458" s="254" t="s">
        <v>44</v>
      </c>
      <c r="E458" s="293">
        <v>139.69999999999999</v>
      </c>
      <c r="F458" s="271"/>
      <c r="G458" s="90">
        <f t="shared" si="39"/>
        <v>0</v>
      </c>
    </row>
    <row r="459" spans="2:7" ht="15.75" customHeight="1" x14ac:dyDescent="0.2">
      <c r="B459" s="254">
        <v>5</v>
      </c>
      <c r="C459" s="179" t="s">
        <v>935</v>
      </c>
      <c r="D459" s="254" t="s">
        <v>61</v>
      </c>
      <c r="E459" s="195">
        <v>139.75</v>
      </c>
      <c r="F459" s="269"/>
      <c r="G459" s="90">
        <f>+F459*E459</f>
        <v>0</v>
      </c>
    </row>
    <row r="460" spans="2:7" ht="15.75" customHeight="1" x14ac:dyDescent="0.2">
      <c r="B460" s="254">
        <v>6</v>
      </c>
      <c r="C460" s="9" t="s">
        <v>693</v>
      </c>
      <c r="D460" s="254" t="s">
        <v>19</v>
      </c>
      <c r="E460" s="218">
        <v>4</v>
      </c>
      <c r="F460" s="271"/>
      <c r="G460" s="90">
        <f t="shared" ref="G460:G469" si="40">+F460*E460</f>
        <v>0</v>
      </c>
    </row>
    <row r="461" spans="2:7" ht="25.5" x14ac:dyDescent="0.2">
      <c r="B461" s="254">
        <v>7</v>
      </c>
      <c r="C461" s="9" t="s">
        <v>695</v>
      </c>
      <c r="D461" s="254" t="s">
        <v>19</v>
      </c>
      <c r="E461" s="218">
        <v>1</v>
      </c>
      <c r="F461" s="269"/>
      <c r="G461" s="90">
        <f t="shared" si="40"/>
        <v>0</v>
      </c>
    </row>
    <row r="462" spans="2:7" ht="25.5" x14ac:dyDescent="0.2">
      <c r="B462" s="254">
        <v>8</v>
      </c>
      <c r="C462" s="9" t="s">
        <v>694</v>
      </c>
      <c r="D462" s="254" t="s">
        <v>19</v>
      </c>
      <c r="E462" s="218">
        <v>3</v>
      </c>
      <c r="F462" s="269"/>
      <c r="G462" s="90">
        <f t="shared" si="40"/>
        <v>0</v>
      </c>
    </row>
    <row r="463" spans="2:7" ht="25.5" x14ac:dyDescent="0.2">
      <c r="B463" s="254">
        <v>9</v>
      </c>
      <c r="C463" s="9" t="s">
        <v>696</v>
      </c>
      <c r="D463" s="254" t="s">
        <v>19</v>
      </c>
      <c r="E463" s="218">
        <v>1</v>
      </c>
      <c r="F463" s="269"/>
      <c r="G463" s="90">
        <f t="shared" si="40"/>
        <v>0</v>
      </c>
    </row>
    <row r="464" spans="2:7" ht="15.75" customHeight="1" x14ac:dyDescent="0.2">
      <c r="B464" s="254">
        <v>10</v>
      </c>
      <c r="C464" s="9" t="s">
        <v>697</v>
      </c>
      <c r="D464" s="254" t="s">
        <v>19</v>
      </c>
      <c r="E464" s="218">
        <v>1</v>
      </c>
      <c r="F464" s="269"/>
      <c r="G464" s="90">
        <f>+F464*E464</f>
        <v>0</v>
      </c>
    </row>
    <row r="465" spans="2:7" ht="25.5" x14ac:dyDescent="0.2">
      <c r="B465" s="254">
        <v>11</v>
      </c>
      <c r="C465" s="9" t="s">
        <v>712</v>
      </c>
      <c r="D465" s="254" t="s">
        <v>19</v>
      </c>
      <c r="E465" s="218">
        <v>2</v>
      </c>
      <c r="F465" s="269"/>
      <c r="G465" s="90">
        <f t="shared" si="40"/>
        <v>0</v>
      </c>
    </row>
    <row r="466" spans="2:7" ht="15.75" customHeight="1" x14ac:dyDescent="0.2">
      <c r="B466" s="254">
        <v>12</v>
      </c>
      <c r="C466" s="9" t="s">
        <v>706</v>
      </c>
      <c r="D466" s="254" t="s">
        <v>19</v>
      </c>
      <c r="E466" s="218">
        <v>1</v>
      </c>
      <c r="F466" s="270"/>
      <c r="G466" s="90">
        <f t="shared" si="40"/>
        <v>0</v>
      </c>
    </row>
    <row r="467" spans="2:7" ht="25.5" x14ac:dyDescent="0.2">
      <c r="B467" s="254">
        <v>13</v>
      </c>
      <c r="C467" s="9" t="s">
        <v>698</v>
      </c>
      <c r="D467" s="254" t="s">
        <v>19</v>
      </c>
      <c r="E467" s="218">
        <v>2</v>
      </c>
      <c r="F467" s="270"/>
      <c r="G467" s="90">
        <f t="shared" si="40"/>
        <v>0</v>
      </c>
    </row>
    <row r="468" spans="2:7" ht="25.5" x14ac:dyDescent="0.2">
      <c r="B468" s="254">
        <v>14</v>
      </c>
      <c r="C468" s="9" t="s">
        <v>699</v>
      </c>
      <c r="D468" s="254" t="s">
        <v>19</v>
      </c>
      <c r="E468" s="218">
        <v>1</v>
      </c>
      <c r="F468" s="275"/>
      <c r="G468" s="90">
        <f t="shared" si="40"/>
        <v>0</v>
      </c>
    </row>
    <row r="469" spans="2:7" ht="26.25" thickBot="1" x14ac:dyDescent="0.25">
      <c r="B469" s="254">
        <v>15</v>
      </c>
      <c r="C469" s="9" t="s">
        <v>713</v>
      </c>
      <c r="D469" s="254" t="s">
        <v>19</v>
      </c>
      <c r="E469" s="218">
        <v>2</v>
      </c>
      <c r="F469" s="271"/>
      <c r="G469" s="91">
        <f t="shared" si="40"/>
        <v>0</v>
      </c>
    </row>
    <row r="470" spans="2:7" ht="13.5" thickBot="1" x14ac:dyDescent="0.25">
      <c r="B470" s="179"/>
      <c r="C470" s="9"/>
      <c r="D470" s="254"/>
      <c r="E470" s="304"/>
      <c r="F470" s="224" t="s">
        <v>45</v>
      </c>
      <c r="G470" s="225">
        <f>SUM(G455:G469)</f>
        <v>0</v>
      </c>
    </row>
    <row r="471" spans="2:7" ht="13.5" thickBot="1" x14ac:dyDescent="0.25">
      <c r="B471" s="179"/>
      <c r="C471" s="179"/>
      <c r="D471" s="191"/>
      <c r="E471" s="226"/>
      <c r="F471" s="198" t="s">
        <v>45</v>
      </c>
      <c r="G471" s="222">
        <f>+G470+G453</f>
        <v>0</v>
      </c>
    </row>
    <row r="472" spans="2:7" x14ac:dyDescent="0.2">
      <c r="B472" s="229" t="s">
        <v>559</v>
      </c>
      <c r="C472" s="232" t="s">
        <v>164</v>
      </c>
      <c r="D472" s="353"/>
      <c r="E472" s="351"/>
      <c r="F472" s="351"/>
      <c r="G472" s="352"/>
    </row>
    <row r="473" spans="2:7" x14ac:dyDescent="0.2">
      <c r="B473" s="93" t="s">
        <v>539</v>
      </c>
      <c r="C473" s="232" t="s">
        <v>10</v>
      </c>
      <c r="D473" s="258"/>
      <c r="E473" s="282"/>
      <c r="F473" s="252"/>
      <c r="G473" s="253"/>
    </row>
    <row r="474" spans="2:7" ht="15" customHeight="1" x14ac:dyDescent="0.2">
      <c r="B474" s="254">
        <v>1</v>
      </c>
      <c r="C474" s="179" t="s">
        <v>966</v>
      </c>
      <c r="D474" s="254" t="s">
        <v>44</v>
      </c>
      <c r="E474" s="293">
        <v>93.8</v>
      </c>
      <c r="F474" s="275"/>
      <c r="G474" s="90">
        <f>+F474*E474</f>
        <v>0</v>
      </c>
    </row>
    <row r="475" spans="2:7" ht="15" customHeight="1" x14ac:dyDescent="0.2">
      <c r="B475" s="254">
        <v>2</v>
      </c>
      <c r="C475" s="179" t="s">
        <v>5</v>
      </c>
      <c r="D475" s="254" t="s">
        <v>60</v>
      </c>
      <c r="E475" s="286">
        <v>46.9</v>
      </c>
      <c r="F475" s="269"/>
      <c r="G475" s="90">
        <f>+F475*E475</f>
        <v>0</v>
      </c>
    </row>
    <row r="476" spans="2:7" ht="15" customHeight="1" thickBot="1" x14ac:dyDescent="0.25">
      <c r="B476" s="254">
        <v>3</v>
      </c>
      <c r="C476" s="179" t="s">
        <v>789</v>
      </c>
      <c r="D476" s="254" t="s">
        <v>60</v>
      </c>
      <c r="E476" s="286">
        <v>46.9</v>
      </c>
      <c r="F476" s="269"/>
      <c r="G476" s="91">
        <f>+F476*E476</f>
        <v>0</v>
      </c>
    </row>
    <row r="477" spans="2:7" ht="13.5" thickBot="1" x14ac:dyDescent="0.25">
      <c r="B477" s="254"/>
      <c r="C477" s="179"/>
      <c r="D477" s="254"/>
      <c r="E477" s="286"/>
      <c r="F477" s="169" t="s">
        <v>45</v>
      </c>
      <c r="G477" s="208">
        <f>SUM(G474:G476)</f>
        <v>0</v>
      </c>
    </row>
    <row r="478" spans="2:7" x14ac:dyDescent="0.2">
      <c r="B478" s="229" t="s">
        <v>540</v>
      </c>
      <c r="C478" s="232" t="s">
        <v>703</v>
      </c>
      <c r="D478" s="258"/>
      <c r="E478" s="282"/>
      <c r="F478" s="252"/>
      <c r="G478" s="253"/>
    </row>
    <row r="479" spans="2:7" ht="15" customHeight="1" x14ac:dyDescent="0.2">
      <c r="B479" s="254">
        <v>1</v>
      </c>
      <c r="C479" s="179" t="s">
        <v>775</v>
      </c>
      <c r="D479" s="254" t="s">
        <v>61</v>
      </c>
      <c r="E479" s="293">
        <v>60.97</v>
      </c>
      <c r="F479" s="275"/>
      <c r="G479" s="90">
        <f>+F479*E479</f>
        <v>0</v>
      </c>
    </row>
    <row r="480" spans="2:7" ht="15.75" customHeight="1" x14ac:dyDescent="0.2">
      <c r="B480" s="254">
        <v>2</v>
      </c>
      <c r="C480" s="9" t="s">
        <v>639</v>
      </c>
      <c r="D480" s="254" t="s">
        <v>44</v>
      </c>
      <c r="E480" s="293">
        <v>93.8</v>
      </c>
      <c r="F480" s="275"/>
      <c r="G480" s="91">
        <f>+F480*E480</f>
        <v>0</v>
      </c>
    </row>
    <row r="481" spans="2:7" ht="25.5" x14ac:dyDescent="0.2">
      <c r="B481" s="254">
        <v>3</v>
      </c>
      <c r="C481" s="9" t="s">
        <v>699</v>
      </c>
      <c r="D481" s="254" t="s">
        <v>19</v>
      </c>
      <c r="E481" s="223">
        <v>4</v>
      </c>
      <c r="F481" s="275"/>
      <c r="G481" s="91">
        <f t="shared" ref="G481:G482" si="41">+F481*E481</f>
        <v>0</v>
      </c>
    </row>
    <row r="482" spans="2:7" ht="25.5" x14ac:dyDescent="0.2">
      <c r="B482" s="254">
        <v>4</v>
      </c>
      <c r="C482" s="9" t="s">
        <v>664</v>
      </c>
      <c r="D482" s="254" t="s">
        <v>19</v>
      </c>
      <c r="E482" s="223">
        <v>1</v>
      </c>
      <c r="F482" s="275"/>
      <c r="G482" s="91">
        <f t="shared" si="41"/>
        <v>0</v>
      </c>
    </row>
    <row r="483" spans="2:7" ht="15" customHeight="1" thickBot="1" x14ac:dyDescent="0.25">
      <c r="B483" s="254">
        <v>5</v>
      </c>
      <c r="C483" s="179" t="s">
        <v>935</v>
      </c>
      <c r="D483" s="254" t="s">
        <v>61</v>
      </c>
      <c r="E483" s="195">
        <v>60.97</v>
      </c>
      <c r="F483" s="269"/>
      <c r="G483" s="91">
        <f>+F483*E483</f>
        <v>0</v>
      </c>
    </row>
    <row r="484" spans="2:7" ht="13.5" thickBot="1" x14ac:dyDescent="0.25">
      <c r="B484" s="179"/>
      <c r="C484" s="179"/>
      <c r="D484" s="179"/>
      <c r="E484" s="304"/>
      <c r="F484" s="224" t="s">
        <v>45</v>
      </c>
      <c r="G484" s="225">
        <f>SUM(G479:G483)</f>
        <v>0</v>
      </c>
    </row>
    <row r="485" spans="2:7" ht="13.5" thickBot="1" x14ac:dyDescent="0.25">
      <c r="B485" s="179"/>
      <c r="C485" s="179"/>
      <c r="D485" s="191"/>
      <c r="E485" s="226"/>
      <c r="F485" s="198" t="s">
        <v>45</v>
      </c>
      <c r="G485" s="222">
        <f>+G484+G477</f>
        <v>0</v>
      </c>
    </row>
    <row r="486" spans="2:7" x14ac:dyDescent="0.2">
      <c r="B486" s="229" t="s">
        <v>558</v>
      </c>
      <c r="C486" s="232" t="s">
        <v>165</v>
      </c>
      <c r="D486" s="353"/>
      <c r="E486" s="351"/>
      <c r="F486" s="351"/>
      <c r="G486" s="352"/>
    </row>
    <row r="487" spans="2:7" x14ac:dyDescent="0.2">
      <c r="B487" s="93" t="s">
        <v>541</v>
      </c>
      <c r="C487" s="232" t="s">
        <v>10</v>
      </c>
      <c r="D487" s="258"/>
      <c r="E487" s="282"/>
      <c r="F487" s="252"/>
      <c r="G487" s="253"/>
    </row>
    <row r="488" spans="2:7" ht="15" customHeight="1" x14ac:dyDescent="0.2">
      <c r="B488" s="254">
        <v>1</v>
      </c>
      <c r="C488" s="179" t="s">
        <v>966</v>
      </c>
      <c r="D488" s="254" t="s">
        <v>44</v>
      </c>
      <c r="E488" s="293">
        <v>76.25</v>
      </c>
      <c r="F488" s="275"/>
      <c r="G488" s="90">
        <f>+F488*E488</f>
        <v>0</v>
      </c>
    </row>
    <row r="489" spans="2:7" ht="15" customHeight="1" x14ac:dyDescent="0.2">
      <c r="B489" s="254">
        <v>2</v>
      </c>
      <c r="C489" s="179" t="s">
        <v>5</v>
      </c>
      <c r="D489" s="254" t="s">
        <v>60</v>
      </c>
      <c r="E489" s="286">
        <v>45.75</v>
      </c>
      <c r="F489" s="269"/>
      <c r="G489" s="90">
        <f>+F489*E489</f>
        <v>0</v>
      </c>
    </row>
    <row r="490" spans="2:7" ht="15" customHeight="1" thickBot="1" x14ac:dyDescent="0.25">
      <c r="B490" s="254">
        <v>3</v>
      </c>
      <c r="C490" s="179" t="s">
        <v>789</v>
      </c>
      <c r="D490" s="254" t="s">
        <v>60</v>
      </c>
      <c r="E490" s="286">
        <v>45.75</v>
      </c>
      <c r="F490" s="269"/>
      <c r="G490" s="91">
        <f>+F490*E490</f>
        <v>0</v>
      </c>
    </row>
    <row r="491" spans="2:7" ht="13.5" thickBot="1" x14ac:dyDescent="0.25">
      <c r="B491" s="254"/>
      <c r="C491" s="179"/>
      <c r="D491" s="254"/>
      <c r="E491" s="286"/>
      <c r="F491" s="169" t="s">
        <v>45</v>
      </c>
      <c r="G491" s="208">
        <f>SUM(G488:G490)</f>
        <v>0</v>
      </c>
    </row>
    <row r="492" spans="2:7" x14ac:dyDescent="0.2">
      <c r="B492" s="93" t="s">
        <v>542</v>
      </c>
      <c r="C492" s="232" t="s">
        <v>703</v>
      </c>
      <c r="D492" s="346"/>
      <c r="E492" s="347"/>
      <c r="F492" s="347"/>
      <c r="G492" s="348"/>
    </row>
    <row r="493" spans="2:7" ht="15" customHeight="1" x14ac:dyDescent="0.2">
      <c r="B493" s="254">
        <v>1</v>
      </c>
      <c r="C493" s="179" t="s">
        <v>775</v>
      </c>
      <c r="D493" s="254" t="s">
        <v>61</v>
      </c>
      <c r="E493" s="293">
        <v>59.47</v>
      </c>
      <c r="F493" s="275"/>
      <c r="G493" s="90">
        <f>+F493*E493</f>
        <v>0</v>
      </c>
    </row>
    <row r="494" spans="2:7" ht="15.75" customHeight="1" x14ac:dyDescent="0.2">
      <c r="B494" s="254">
        <v>2</v>
      </c>
      <c r="C494" s="9" t="s">
        <v>640</v>
      </c>
      <c r="D494" s="254" t="s">
        <v>44</v>
      </c>
      <c r="E494" s="293">
        <v>68.95</v>
      </c>
      <c r="F494" s="271"/>
      <c r="G494" s="91">
        <f>+E494*F494</f>
        <v>0</v>
      </c>
    </row>
    <row r="495" spans="2:7" ht="15.75" customHeight="1" x14ac:dyDescent="0.2">
      <c r="B495" s="254">
        <v>3</v>
      </c>
      <c r="C495" s="9" t="s">
        <v>704</v>
      </c>
      <c r="D495" s="254" t="s">
        <v>44</v>
      </c>
      <c r="E495" s="223">
        <v>7.3</v>
      </c>
      <c r="F495" s="271"/>
      <c r="G495" s="91">
        <f>+E495*F495</f>
        <v>0</v>
      </c>
    </row>
    <row r="496" spans="2:7" ht="25.5" x14ac:dyDescent="0.2">
      <c r="B496" s="254">
        <v>4</v>
      </c>
      <c r="C496" s="9" t="s">
        <v>694</v>
      </c>
      <c r="D496" s="254" t="s">
        <v>19</v>
      </c>
      <c r="E496" s="223">
        <v>2</v>
      </c>
      <c r="F496" s="269"/>
      <c r="G496" s="91">
        <f>+E496*F496</f>
        <v>0</v>
      </c>
    </row>
    <row r="497" spans="2:7" ht="15" customHeight="1" thickBot="1" x14ac:dyDescent="0.25">
      <c r="B497" s="254">
        <v>5</v>
      </c>
      <c r="C497" s="179" t="s">
        <v>935</v>
      </c>
      <c r="D497" s="254" t="s">
        <v>61</v>
      </c>
      <c r="E497" s="195">
        <v>58.15</v>
      </c>
      <c r="F497" s="269"/>
      <c r="G497" s="91">
        <f>+E497*F497</f>
        <v>0</v>
      </c>
    </row>
    <row r="498" spans="2:7" ht="13.5" thickBot="1" x14ac:dyDescent="0.25">
      <c r="B498" s="179"/>
      <c r="C498" s="179"/>
      <c r="D498" s="179"/>
      <c r="E498" s="304"/>
      <c r="F498" s="224" t="s">
        <v>45</v>
      </c>
      <c r="G498" s="208">
        <f>SUM(G493:G497)</f>
        <v>0</v>
      </c>
    </row>
    <row r="499" spans="2:7" ht="13.5" thickBot="1" x14ac:dyDescent="0.25">
      <c r="B499" s="179"/>
      <c r="C499" s="179"/>
      <c r="D499" s="191"/>
      <c r="E499" s="226"/>
      <c r="F499" s="198" t="s">
        <v>45</v>
      </c>
      <c r="G499" s="222">
        <f>+G498+G491</f>
        <v>0</v>
      </c>
    </row>
    <row r="500" spans="2:7" x14ac:dyDescent="0.2">
      <c r="B500" s="93" t="s">
        <v>560</v>
      </c>
      <c r="C500" s="232" t="s">
        <v>467</v>
      </c>
      <c r="D500" s="353"/>
      <c r="E500" s="351"/>
      <c r="F500" s="351"/>
      <c r="G500" s="352"/>
    </row>
    <row r="501" spans="2:7" x14ac:dyDescent="0.2">
      <c r="B501" s="93" t="s">
        <v>543</v>
      </c>
      <c r="C501" s="232" t="s">
        <v>10</v>
      </c>
      <c r="D501" s="258"/>
      <c r="E501" s="282"/>
      <c r="F501" s="252"/>
      <c r="G501" s="253"/>
    </row>
    <row r="502" spans="2:7" ht="15.75" customHeight="1" x14ac:dyDescent="0.2">
      <c r="B502" s="254">
        <v>1</v>
      </c>
      <c r="C502" s="179" t="s">
        <v>300</v>
      </c>
      <c r="D502" s="254" t="s">
        <v>60</v>
      </c>
      <c r="E502" s="286">
        <v>37.630000000000003</v>
      </c>
      <c r="F502" s="268"/>
      <c r="G502" s="90">
        <f>+F502*E502</f>
        <v>0</v>
      </c>
    </row>
    <row r="503" spans="2:7" ht="15.75" customHeight="1" x14ac:dyDescent="0.2">
      <c r="B503" s="254">
        <v>2</v>
      </c>
      <c r="C503" s="179" t="s">
        <v>5</v>
      </c>
      <c r="D503" s="254" t="s">
        <v>60</v>
      </c>
      <c r="E503" s="286">
        <v>37.630000000000003</v>
      </c>
      <c r="F503" s="269"/>
      <c r="G503" s="90">
        <f>+F503*E503</f>
        <v>0</v>
      </c>
    </row>
    <row r="504" spans="2:7" ht="15.75" customHeight="1" thickBot="1" x14ac:dyDescent="0.25">
      <c r="B504" s="254">
        <v>3</v>
      </c>
      <c r="C504" s="179" t="s">
        <v>789</v>
      </c>
      <c r="D504" s="254" t="s">
        <v>60</v>
      </c>
      <c r="E504" s="286">
        <v>37.630000000000003</v>
      </c>
      <c r="F504" s="269"/>
      <c r="G504" s="91">
        <f>+F504*E504</f>
        <v>0</v>
      </c>
    </row>
    <row r="505" spans="2:7" ht="13.5" thickBot="1" x14ac:dyDescent="0.25">
      <c r="B505" s="93"/>
      <c r="C505" s="232"/>
      <c r="D505" s="258"/>
      <c r="E505" s="282"/>
      <c r="F505" s="224" t="s">
        <v>45</v>
      </c>
      <c r="G505" s="208">
        <f>SUM(G502:G504)</f>
        <v>0</v>
      </c>
    </row>
    <row r="506" spans="2:7" x14ac:dyDescent="0.2">
      <c r="B506" s="93" t="s">
        <v>544</v>
      </c>
      <c r="C506" s="232" t="s">
        <v>68</v>
      </c>
      <c r="D506" s="258"/>
      <c r="E506" s="282"/>
      <c r="F506" s="252"/>
      <c r="G506" s="253"/>
    </row>
    <row r="507" spans="2:7" ht="15" customHeight="1" x14ac:dyDescent="0.2">
      <c r="B507" s="254">
        <v>1</v>
      </c>
      <c r="C507" s="9" t="s">
        <v>237</v>
      </c>
      <c r="D507" s="254" t="s">
        <v>61</v>
      </c>
      <c r="E507" s="293">
        <v>117.36</v>
      </c>
      <c r="F507" s="269"/>
      <c r="G507" s="90">
        <f t="shared" ref="G507:G512" si="42">+F507*E507</f>
        <v>0</v>
      </c>
    </row>
    <row r="508" spans="2:7" ht="15" customHeight="1" x14ac:dyDescent="0.2">
      <c r="B508" s="254">
        <v>2</v>
      </c>
      <c r="C508" s="179" t="s">
        <v>774</v>
      </c>
      <c r="D508" s="254" t="s">
        <v>61</v>
      </c>
      <c r="E508" s="293">
        <v>44.45</v>
      </c>
      <c r="F508" s="269"/>
      <c r="G508" s="90">
        <f t="shared" si="42"/>
        <v>0</v>
      </c>
    </row>
    <row r="509" spans="2:7" ht="15" customHeight="1" x14ac:dyDescent="0.2">
      <c r="B509" s="254">
        <v>2</v>
      </c>
      <c r="C509" s="9" t="s">
        <v>911</v>
      </c>
      <c r="D509" s="184" t="s">
        <v>61</v>
      </c>
      <c r="E509" s="286">
        <v>1.88</v>
      </c>
      <c r="F509" s="269"/>
      <c r="G509" s="90">
        <f t="shared" si="42"/>
        <v>0</v>
      </c>
    </row>
    <row r="510" spans="2:7" ht="15.75" customHeight="1" x14ac:dyDescent="0.2">
      <c r="B510" s="254">
        <v>3</v>
      </c>
      <c r="C510" s="9" t="s">
        <v>931</v>
      </c>
      <c r="D510" s="254" t="s">
        <v>61</v>
      </c>
      <c r="E510" s="296">
        <v>4.95</v>
      </c>
      <c r="F510" s="269"/>
      <c r="G510" s="90">
        <f t="shared" si="42"/>
        <v>0</v>
      </c>
    </row>
    <row r="511" spans="2:7" ht="27.75" customHeight="1" x14ac:dyDescent="0.2">
      <c r="B511" s="254">
        <v>4</v>
      </c>
      <c r="C511" s="9" t="s">
        <v>913</v>
      </c>
      <c r="D511" s="254" t="s">
        <v>61</v>
      </c>
      <c r="E511" s="286">
        <v>8.66</v>
      </c>
      <c r="F511" s="269"/>
      <c r="G511" s="90">
        <f t="shared" si="42"/>
        <v>0</v>
      </c>
    </row>
    <row r="512" spans="2:7" ht="15" customHeight="1" x14ac:dyDescent="0.2">
      <c r="B512" s="254">
        <v>5</v>
      </c>
      <c r="C512" s="179" t="s">
        <v>582</v>
      </c>
      <c r="D512" s="254" t="s">
        <v>48</v>
      </c>
      <c r="E512" s="296">
        <v>3200.6</v>
      </c>
      <c r="F512" s="269"/>
      <c r="G512" s="90">
        <f t="shared" si="42"/>
        <v>0</v>
      </c>
    </row>
    <row r="513" spans="2:7" ht="25.5" x14ac:dyDescent="0.2">
      <c r="B513" s="254">
        <v>6</v>
      </c>
      <c r="C513" s="9" t="s">
        <v>898</v>
      </c>
      <c r="D513" s="254" t="s">
        <v>61</v>
      </c>
      <c r="E513" s="293">
        <v>1.51</v>
      </c>
      <c r="F513" s="275"/>
      <c r="G513" s="90">
        <f>+F513*E513</f>
        <v>0</v>
      </c>
    </row>
    <row r="514" spans="2:7" ht="15" customHeight="1" x14ac:dyDescent="0.2">
      <c r="B514" s="254">
        <v>7</v>
      </c>
      <c r="C514" s="179" t="s">
        <v>70</v>
      </c>
      <c r="D514" s="254" t="s">
        <v>44</v>
      </c>
      <c r="E514" s="293">
        <v>69</v>
      </c>
      <c r="F514" s="275"/>
      <c r="G514" s="90">
        <f>+F514*E514</f>
        <v>0</v>
      </c>
    </row>
    <row r="515" spans="2:7" ht="15" customHeight="1" x14ac:dyDescent="0.2">
      <c r="B515" s="254">
        <v>8</v>
      </c>
      <c r="C515" s="179" t="s">
        <v>607</v>
      </c>
      <c r="D515" s="254" t="s">
        <v>44</v>
      </c>
      <c r="E515" s="195">
        <v>65</v>
      </c>
      <c r="F515" s="271"/>
      <c r="G515" s="90">
        <f>+F515*E515</f>
        <v>0</v>
      </c>
    </row>
    <row r="516" spans="2:7" ht="15" customHeight="1" thickBot="1" x14ac:dyDescent="0.25">
      <c r="B516" s="254">
        <v>9</v>
      </c>
      <c r="C516" s="179" t="s">
        <v>935</v>
      </c>
      <c r="D516" s="254" t="s">
        <v>61</v>
      </c>
      <c r="E516" s="195">
        <v>44.45</v>
      </c>
      <c r="F516" s="269"/>
      <c r="G516" s="91">
        <f>+E516*F516</f>
        <v>0</v>
      </c>
    </row>
    <row r="517" spans="2:7" ht="13.5" thickBot="1" x14ac:dyDescent="0.25">
      <c r="B517" s="254"/>
      <c r="C517" s="179"/>
      <c r="D517" s="254"/>
      <c r="E517" s="290"/>
      <c r="F517" s="210" t="s">
        <v>45</v>
      </c>
      <c r="G517" s="208">
        <f>SUM(G507:G516)</f>
        <v>0</v>
      </c>
    </row>
    <row r="518" spans="2:7" ht="13.5" thickBot="1" x14ac:dyDescent="0.25">
      <c r="B518" s="254"/>
      <c r="C518" s="179"/>
      <c r="D518" s="258"/>
      <c r="E518" s="260"/>
      <c r="F518" s="198" t="s">
        <v>45</v>
      </c>
      <c r="G518" s="222">
        <f>+G517+G505</f>
        <v>0</v>
      </c>
    </row>
    <row r="519" spans="2:7" x14ac:dyDescent="0.2">
      <c r="B519" s="93">
        <v>1.17</v>
      </c>
      <c r="C519" s="232" t="s">
        <v>468</v>
      </c>
      <c r="D519" s="353"/>
      <c r="E519" s="351"/>
      <c r="F519" s="351"/>
      <c r="G519" s="352"/>
    </row>
    <row r="520" spans="2:7" x14ac:dyDescent="0.2">
      <c r="B520" s="93" t="s">
        <v>545</v>
      </c>
      <c r="C520" s="232" t="s">
        <v>10</v>
      </c>
      <c r="D520" s="258"/>
      <c r="E520" s="282"/>
      <c r="F520" s="252"/>
      <c r="G520" s="253"/>
    </row>
    <row r="521" spans="2:7" ht="15" customHeight="1" x14ac:dyDescent="0.2">
      <c r="B521" s="254">
        <v>1</v>
      </c>
      <c r="C521" s="179" t="s">
        <v>300</v>
      </c>
      <c r="D521" s="254" t="s">
        <v>60</v>
      </c>
      <c r="E521" s="286">
        <v>18.489999999999998</v>
      </c>
      <c r="F521" s="268"/>
      <c r="G521" s="90">
        <f>+F521*E521</f>
        <v>0</v>
      </c>
    </row>
    <row r="522" spans="2:7" ht="15" customHeight="1" x14ac:dyDescent="0.2">
      <c r="B522" s="254">
        <v>2</v>
      </c>
      <c r="C522" s="179" t="s">
        <v>5</v>
      </c>
      <c r="D522" s="254" t="s">
        <v>60</v>
      </c>
      <c r="E522" s="286">
        <v>18.489999999999998</v>
      </c>
      <c r="F522" s="269"/>
      <c r="G522" s="90">
        <f>+F522*E522</f>
        <v>0</v>
      </c>
    </row>
    <row r="523" spans="2:7" ht="15" customHeight="1" thickBot="1" x14ac:dyDescent="0.25">
      <c r="B523" s="254">
        <v>3</v>
      </c>
      <c r="C523" s="179" t="s">
        <v>789</v>
      </c>
      <c r="D523" s="254" t="s">
        <v>60</v>
      </c>
      <c r="E523" s="286">
        <v>18.489999999999998</v>
      </c>
      <c r="F523" s="269"/>
      <c r="G523" s="91">
        <f>+F523*E523</f>
        <v>0</v>
      </c>
    </row>
    <row r="524" spans="2:7" ht="13.5" thickBot="1" x14ac:dyDescent="0.25">
      <c r="B524" s="93"/>
      <c r="C524" s="232"/>
      <c r="D524" s="258"/>
      <c r="E524" s="282"/>
      <c r="F524" s="224" t="s">
        <v>45</v>
      </c>
      <c r="G524" s="208">
        <f>SUM(G521:G523)</f>
        <v>0</v>
      </c>
    </row>
    <row r="525" spans="2:7" x14ac:dyDescent="0.2">
      <c r="B525" s="93" t="s">
        <v>546</v>
      </c>
      <c r="C525" s="232" t="s">
        <v>74</v>
      </c>
      <c r="D525" s="353"/>
      <c r="E525" s="351"/>
      <c r="F525" s="351"/>
      <c r="G525" s="352"/>
    </row>
    <row r="526" spans="2:7" ht="15" customHeight="1" x14ac:dyDescent="0.2">
      <c r="B526" s="254">
        <v>1</v>
      </c>
      <c r="C526" s="9" t="s">
        <v>237</v>
      </c>
      <c r="D526" s="254" t="s">
        <v>61</v>
      </c>
      <c r="E526" s="293">
        <v>86.9</v>
      </c>
      <c r="F526" s="269"/>
      <c r="G526" s="90">
        <f t="shared" ref="G526:G531" si="43">+F526*E526</f>
        <v>0</v>
      </c>
    </row>
    <row r="527" spans="2:7" ht="15" customHeight="1" x14ac:dyDescent="0.2">
      <c r="B527" s="254">
        <v>2</v>
      </c>
      <c r="C527" s="179" t="s">
        <v>774</v>
      </c>
      <c r="D527" s="254" t="s">
        <v>61</v>
      </c>
      <c r="E527" s="293">
        <v>9.25</v>
      </c>
      <c r="F527" s="269"/>
      <c r="G527" s="90">
        <f t="shared" si="43"/>
        <v>0</v>
      </c>
    </row>
    <row r="528" spans="2:7" ht="15" customHeight="1" x14ac:dyDescent="0.2">
      <c r="B528" s="254">
        <v>3</v>
      </c>
      <c r="C528" s="9" t="s">
        <v>911</v>
      </c>
      <c r="D528" s="184" t="s">
        <v>61</v>
      </c>
      <c r="E528" s="286">
        <v>0.92</v>
      </c>
      <c r="F528" s="269"/>
      <c r="G528" s="90">
        <f t="shared" si="43"/>
        <v>0</v>
      </c>
    </row>
    <row r="529" spans="2:7" ht="27" customHeight="1" x14ac:dyDescent="0.2">
      <c r="B529" s="254">
        <v>4</v>
      </c>
      <c r="C529" s="9" t="s">
        <v>921</v>
      </c>
      <c r="D529" s="254" t="s">
        <v>61</v>
      </c>
      <c r="E529" s="296">
        <v>3.02</v>
      </c>
      <c r="F529" s="269"/>
      <c r="G529" s="90">
        <f t="shared" si="43"/>
        <v>0</v>
      </c>
    </row>
    <row r="530" spans="2:7" ht="28.5" customHeight="1" x14ac:dyDescent="0.2">
      <c r="B530" s="254">
        <v>5</v>
      </c>
      <c r="C530" s="9" t="s">
        <v>913</v>
      </c>
      <c r="D530" s="254" t="s">
        <v>61</v>
      </c>
      <c r="E530" s="286">
        <v>3.81</v>
      </c>
      <c r="F530" s="269"/>
      <c r="G530" s="90">
        <f t="shared" si="43"/>
        <v>0</v>
      </c>
    </row>
    <row r="531" spans="2:7" ht="15" customHeight="1" x14ac:dyDescent="0.2">
      <c r="B531" s="254">
        <v>6</v>
      </c>
      <c r="C531" s="179" t="s">
        <v>668</v>
      </c>
      <c r="D531" s="254" t="s">
        <v>48</v>
      </c>
      <c r="E531" s="296">
        <v>1359.3</v>
      </c>
      <c r="F531" s="269"/>
      <c r="G531" s="90">
        <f t="shared" si="43"/>
        <v>0</v>
      </c>
    </row>
    <row r="532" spans="2:7" ht="25.5" x14ac:dyDescent="0.2">
      <c r="B532" s="254">
        <v>7</v>
      </c>
      <c r="C532" s="9" t="s">
        <v>899</v>
      </c>
      <c r="D532" s="254" t="s">
        <v>61</v>
      </c>
      <c r="E532" s="296">
        <v>4.32</v>
      </c>
      <c r="F532" s="275"/>
      <c r="G532" s="90">
        <f>+F532*E532</f>
        <v>0</v>
      </c>
    </row>
    <row r="533" spans="2:7" ht="15" customHeight="1" x14ac:dyDescent="0.2">
      <c r="B533" s="254">
        <v>8</v>
      </c>
      <c r="C533" s="179" t="s">
        <v>644</v>
      </c>
      <c r="D533" s="254" t="s">
        <v>60</v>
      </c>
      <c r="E533" s="293">
        <v>16</v>
      </c>
      <c r="F533" s="269"/>
      <c r="G533" s="90">
        <f>+F533*E533</f>
        <v>0</v>
      </c>
    </row>
    <row r="534" spans="2:7" ht="15" customHeight="1" x14ac:dyDescent="0.2">
      <c r="B534" s="254">
        <v>9</v>
      </c>
      <c r="C534" s="179" t="s">
        <v>900</v>
      </c>
      <c r="D534" s="254" t="s">
        <v>379</v>
      </c>
      <c r="E534" s="296">
        <v>0.08</v>
      </c>
      <c r="F534" s="269"/>
      <c r="G534" s="90">
        <f>+F534*E534</f>
        <v>0</v>
      </c>
    </row>
    <row r="535" spans="2:7" ht="15" customHeight="1" x14ac:dyDescent="0.2">
      <c r="B535" s="254">
        <v>10</v>
      </c>
      <c r="C535" s="179" t="s">
        <v>643</v>
      </c>
      <c r="D535" s="254" t="s">
        <v>44</v>
      </c>
      <c r="E535" s="293">
        <v>4.2</v>
      </c>
      <c r="F535" s="275"/>
      <c r="G535" s="90">
        <f>+F535*E535</f>
        <v>0</v>
      </c>
    </row>
    <row r="536" spans="2:7" ht="15" customHeight="1" x14ac:dyDescent="0.2">
      <c r="B536" s="254">
        <v>11</v>
      </c>
      <c r="C536" s="179" t="s">
        <v>607</v>
      </c>
      <c r="D536" s="254" t="s">
        <v>44</v>
      </c>
      <c r="E536" s="195">
        <v>37</v>
      </c>
      <c r="F536" s="271"/>
      <c r="G536" s="90">
        <f>+F536*E536</f>
        <v>0</v>
      </c>
    </row>
    <row r="537" spans="2:7" ht="15" customHeight="1" thickBot="1" x14ac:dyDescent="0.25">
      <c r="B537" s="254">
        <v>12</v>
      </c>
      <c r="C537" s="179" t="s">
        <v>935</v>
      </c>
      <c r="D537" s="254" t="s">
        <v>61</v>
      </c>
      <c r="E537" s="195">
        <v>3.02</v>
      </c>
      <c r="F537" s="269"/>
      <c r="G537" s="91">
        <f>+E537*F537</f>
        <v>0</v>
      </c>
    </row>
    <row r="538" spans="2:7" ht="13.5" thickBot="1" x14ac:dyDescent="0.25">
      <c r="B538" s="254"/>
      <c r="C538" s="179"/>
      <c r="D538" s="254"/>
      <c r="E538" s="290"/>
      <c r="F538" s="210" t="s">
        <v>45</v>
      </c>
      <c r="G538" s="208">
        <f>SUM(G526:G537)</f>
        <v>0</v>
      </c>
    </row>
    <row r="539" spans="2:7" ht="13.5" thickBot="1" x14ac:dyDescent="0.25">
      <c r="B539" s="254"/>
      <c r="C539" s="179"/>
      <c r="D539" s="258"/>
      <c r="E539" s="260"/>
      <c r="F539" s="198" t="s">
        <v>45</v>
      </c>
      <c r="G539" s="222">
        <f>+G538+G524</f>
        <v>0</v>
      </c>
    </row>
    <row r="540" spans="2:7" x14ac:dyDescent="0.2">
      <c r="B540" s="93" t="s">
        <v>564</v>
      </c>
      <c r="C540" s="232" t="s">
        <v>166</v>
      </c>
      <c r="D540" s="353"/>
      <c r="E540" s="351"/>
      <c r="F540" s="351"/>
      <c r="G540" s="352"/>
    </row>
    <row r="541" spans="2:7" x14ac:dyDescent="0.2">
      <c r="B541" s="93" t="s">
        <v>548</v>
      </c>
      <c r="C541" s="232" t="s">
        <v>10</v>
      </c>
      <c r="D541" s="258"/>
      <c r="E541" s="282"/>
      <c r="F541" s="252"/>
      <c r="G541" s="253"/>
    </row>
    <row r="542" spans="2:7" ht="15" customHeight="1" x14ac:dyDescent="0.2">
      <c r="B542" s="254">
        <v>1</v>
      </c>
      <c r="C542" s="179" t="s">
        <v>966</v>
      </c>
      <c r="D542" s="254" t="s">
        <v>44</v>
      </c>
      <c r="E542" s="293">
        <v>133.4</v>
      </c>
      <c r="F542" s="275"/>
      <c r="G542" s="90">
        <f>+F542*E542</f>
        <v>0</v>
      </c>
    </row>
    <row r="543" spans="2:7" ht="15" customHeight="1" x14ac:dyDescent="0.2">
      <c r="B543" s="254">
        <v>2</v>
      </c>
      <c r="C543" s="179" t="s">
        <v>5</v>
      </c>
      <c r="D543" s="254" t="s">
        <v>60</v>
      </c>
      <c r="E543" s="286">
        <v>112.79</v>
      </c>
      <c r="F543" s="269"/>
      <c r="G543" s="90">
        <f>+F543*E543</f>
        <v>0</v>
      </c>
    </row>
    <row r="544" spans="2:7" ht="15" customHeight="1" thickBot="1" x14ac:dyDescent="0.25">
      <c r="B544" s="254">
        <v>3</v>
      </c>
      <c r="C544" s="179" t="s">
        <v>789</v>
      </c>
      <c r="D544" s="254" t="s">
        <v>60</v>
      </c>
      <c r="E544" s="286">
        <v>112.79</v>
      </c>
      <c r="F544" s="269"/>
      <c r="G544" s="91">
        <f>+F544*E544</f>
        <v>0</v>
      </c>
    </row>
    <row r="545" spans="2:7" ht="13.5" thickBot="1" x14ac:dyDescent="0.25">
      <c r="B545" s="254"/>
      <c r="C545" s="179"/>
      <c r="D545" s="254"/>
      <c r="E545" s="286"/>
      <c r="F545" s="169" t="s">
        <v>45</v>
      </c>
      <c r="G545" s="208">
        <f>SUM(G542:G544)</f>
        <v>0</v>
      </c>
    </row>
    <row r="546" spans="2:7" x14ac:dyDescent="0.2">
      <c r="B546" s="93" t="s">
        <v>549</v>
      </c>
      <c r="C546" s="232" t="s">
        <v>69</v>
      </c>
      <c r="D546" s="255"/>
      <c r="E546" s="305"/>
      <c r="F546" s="256"/>
      <c r="G546" s="257"/>
    </row>
    <row r="547" spans="2:7" ht="15" customHeight="1" x14ac:dyDescent="0.2">
      <c r="B547" s="254">
        <v>2</v>
      </c>
      <c r="C547" s="179" t="s">
        <v>775</v>
      </c>
      <c r="D547" s="254" t="s">
        <v>61</v>
      </c>
      <c r="E547" s="293">
        <v>198.4</v>
      </c>
      <c r="F547" s="275"/>
      <c r="G547" s="90">
        <f>+F547*E547</f>
        <v>0</v>
      </c>
    </row>
    <row r="548" spans="2:7" ht="15" customHeight="1" x14ac:dyDescent="0.2">
      <c r="B548" s="254">
        <v>3</v>
      </c>
      <c r="C548" s="179" t="s">
        <v>645</v>
      </c>
      <c r="D548" s="254" t="s">
        <v>44</v>
      </c>
      <c r="E548" s="293">
        <v>26.5</v>
      </c>
      <c r="F548" s="275"/>
      <c r="G548" s="90">
        <f>+F548*E548</f>
        <v>0</v>
      </c>
    </row>
    <row r="549" spans="2:7" ht="15" customHeight="1" x14ac:dyDescent="0.2">
      <c r="B549" s="254">
        <v>4</v>
      </c>
      <c r="C549" s="179" t="s">
        <v>646</v>
      </c>
      <c r="D549" s="254" t="s">
        <v>44</v>
      </c>
      <c r="E549" s="293">
        <v>148.22999999999999</v>
      </c>
      <c r="F549" s="271"/>
      <c r="G549" s="91">
        <f>+F549*E549</f>
        <v>0</v>
      </c>
    </row>
    <row r="550" spans="2:7" x14ac:dyDescent="0.2">
      <c r="B550" s="254">
        <v>5</v>
      </c>
      <c r="C550" s="9" t="s">
        <v>701</v>
      </c>
      <c r="D550" s="254" t="s">
        <v>44</v>
      </c>
      <c r="E550" s="293">
        <v>15.4</v>
      </c>
      <c r="F550" s="271"/>
      <c r="G550" s="91">
        <f>+F550*E550</f>
        <v>0</v>
      </c>
    </row>
    <row r="551" spans="2:7" ht="12.75" customHeight="1" thickBot="1" x14ac:dyDescent="0.25">
      <c r="B551" s="254">
        <v>6</v>
      </c>
      <c r="C551" s="179" t="s">
        <v>935</v>
      </c>
      <c r="D551" s="254" t="s">
        <v>61</v>
      </c>
      <c r="E551" s="293">
        <v>180.63</v>
      </c>
      <c r="F551" s="269"/>
      <c r="G551" s="91">
        <f t="shared" ref="G551" si="44">+F551*E551</f>
        <v>0</v>
      </c>
    </row>
    <row r="552" spans="2:7" ht="13.5" thickBot="1" x14ac:dyDescent="0.25">
      <c r="B552" s="254"/>
      <c r="C552" s="179"/>
      <c r="D552" s="254"/>
      <c r="E552" s="290"/>
      <c r="F552" s="210" t="s">
        <v>45</v>
      </c>
      <c r="G552" s="208">
        <f>SUM(G547:G551)</f>
        <v>0</v>
      </c>
    </row>
    <row r="553" spans="2:7" x14ac:dyDescent="0.2">
      <c r="B553" s="93" t="s">
        <v>565</v>
      </c>
      <c r="C553" s="232" t="s">
        <v>547</v>
      </c>
      <c r="D553" s="353"/>
      <c r="E553" s="351"/>
      <c r="F553" s="351"/>
      <c r="G553" s="352"/>
    </row>
    <row r="554" spans="2:7" ht="15" x14ac:dyDescent="0.2">
      <c r="B554" s="254">
        <v>1</v>
      </c>
      <c r="C554" s="9" t="s">
        <v>237</v>
      </c>
      <c r="D554" s="254" t="s">
        <v>61</v>
      </c>
      <c r="E554" s="293">
        <v>39.9</v>
      </c>
      <c r="F554" s="269"/>
      <c r="G554" s="90">
        <f>+F554*E554</f>
        <v>0</v>
      </c>
    </row>
    <row r="555" spans="2:7" ht="15" customHeight="1" x14ac:dyDescent="0.2">
      <c r="B555" s="254">
        <v>2</v>
      </c>
      <c r="C555" s="245" t="s">
        <v>901</v>
      </c>
      <c r="D555" s="254" t="s">
        <v>44</v>
      </c>
      <c r="E555" s="293">
        <v>15.68</v>
      </c>
      <c r="F555" s="275"/>
      <c r="G555" s="90">
        <f>+F555*E555</f>
        <v>0</v>
      </c>
    </row>
    <row r="556" spans="2:7" ht="26.25" thickBot="1" x14ac:dyDescent="0.25">
      <c r="B556" s="254">
        <v>3</v>
      </c>
      <c r="C556" s="9" t="s">
        <v>902</v>
      </c>
      <c r="D556" s="254" t="s">
        <v>46</v>
      </c>
      <c r="E556" s="293">
        <v>4</v>
      </c>
      <c r="F556" s="275"/>
      <c r="G556" s="90">
        <f>+F556*E556</f>
        <v>0</v>
      </c>
    </row>
    <row r="557" spans="2:7" ht="13.5" thickBot="1" x14ac:dyDescent="0.25">
      <c r="B557" s="254"/>
      <c r="C557" s="179"/>
      <c r="D557" s="254"/>
      <c r="E557" s="290"/>
      <c r="F557" s="210" t="s">
        <v>45</v>
      </c>
      <c r="G557" s="208">
        <f>SUM(G554:G556)</f>
        <v>0</v>
      </c>
    </row>
    <row r="558" spans="2:7" x14ac:dyDescent="0.2">
      <c r="B558" s="93" t="s">
        <v>746</v>
      </c>
      <c r="C558" s="232" t="s">
        <v>702</v>
      </c>
      <c r="D558" s="184"/>
      <c r="E558" s="223"/>
      <c r="F558" s="227"/>
      <c r="G558" s="201"/>
    </row>
    <row r="559" spans="2:7" ht="25.5" x14ac:dyDescent="0.2">
      <c r="B559" s="254">
        <v>1</v>
      </c>
      <c r="C559" s="9" t="s">
        <v>932</v>
      </c>
      <c r="D559" s="254" t="s">
        <v>61</v>
      </c>
      <c r="E559" s="296">
        <v>1.41</v>
      </c>
      <c r="F559" s="278"/>
      <c r="G559" s="91">
        <f t="shared" ref="G559:G561" si="45">+F559*E559</f>
        <v>0</v>
      </c>
    </row>
    <row r="560" spans="2:7" x14ac:dyDescent="0.2">
      <c r="B560" s="254">
        <v>2</v>
      </c>
      <c r="C560" s="9" t="s">
        <v>903</v>
      </c>
      <c r="D560" s="254" t="s">
        <v>19</v>
      </c>
      <c r="E560" s="296">
        <v>1</v>
      </c>
      <c r="F560" s="278"/>
      <c r="G560" s="91">
        <f t="shared" si="45"/>
        <v>0</v>
      </c>
    </row>
    <row r="561" spans="2:7" ht="13.5" thickBot="1" x14ac:dyDescent="0.25">
      <c r="B561" s="254">
        <v>3</v>
      </c>
      <c r="C561" s="179" t="s">
        <v>668</v>
      </c>
      <c r="D561" s="254" t="s">
        <v>48</v>
      </c>
      <c r="E561" s="293">
        <v>256.60000000000002</v>
      </c>
      <c r="F561" s="269"/>
      <c r="G561" s="91">
        <f t="shared" si="45"/>
        <v>0</v>
      </c>
    </row>
    <row r="562" spans="2:7" ht="13.5" thickBot="1" x14ac:dyDescent="0.25">
      <c r="B562" s="254"/>
      <c r="C562" s="179"/>
      <c r="D562" s="254"/>
      <c r="E562" s="293"/>
      <c r="F562" s="210" t="s">
        <v>45</v>
      </c>
      <c r="G562" s="208">
        <f>SUM(G559:G561)</f>
        <v>0</v>
      </c>
    </row>
    <row r="563" spans="2:7" ht="13.5" thickBot="1" x14ac:dyDescent="0.25">
      <c r="B563" s="254"/>
      <c r="C563" s="179"/>
      <c r="D563" s="258"/>
      <c r="E563" s="260"/>
      <c r="F563" s="198" t="s">
        <v>45</v>
      </c>
      <c r="G563" s="222">
        <f>+G562+G557+G552+G545</f>
        <v>0</v>
      </c>
    </row>
    <row r="564" spans="2:7" x14ac:dyDescent="0.2">
      <c r="B564" s="93" t="s">
        <v>566</v>
      </c>
      <c r="C564" s="232" t="s">
        <v>180</v>
      </c>
      <c r="D564" s="353"/>
      <c r="E564" s="351"/>
      <c r="F564" s="351"/>
      <c r="G564" s="352"/>
    </row>
    <row r="565" spans="2:7" x14ac:dyDescent="0.2">
      <c r="B565" s="93" t="s">
        <v>551</v>
      </c>
      <c r="C565" s="232" t="s">
        <v>10</v>
      </c>
      <c r="D565" s="258"/>
      <c r="E565" s="282"/>
      <c r="F565" s="252"/>
      <c r="G565" s="253"/>
    </row>
    <row r="566" spans="2:7" ht="15.75" customHeight="1" x14ac:dyDescent="0.2">
      <c r="B566" s="254">
        <v>1</v>
      </c>
      <c r="C566" s="179" t="s">
        <v>966</v>
      </c>
      <c r="D566" s="254" t="s">
        <v>44</v>
      </c>
      <c r="E566" s="293">
        <v>280.17</v>
      </c>
      <c r="F566" s="275"/>
      <c r="G566" s="90">
        <f>+F566*E566</f>
        <v>0</v>
      </c>
    </row>
    <row r="567" spans="2:7" ht="15.75" customHeight="1" x14ac:dyDescent="0.2">
      <c r="B567" s="254">
        <v>2</v>
      </c>
      <c r="C567" s="179" t="s">
        <v>5</v>
      </c>
      <c r="D567" s="254" t="s">
        <v>60</v>
      </c>
      <c r="E567" s="286">
        <v>224.14</v>
      </c>
      <c r="F567" s="269"/>
      <c r="G567" s="90">
        <f>+F567*E567</f>
        <v>0</v>
      </c>
    </row>
    <row r="568" spans="2:7" ht="15.75" customHeight="1" thickBot="1" x14ac:dyDescent="0.25">
      <c r="B568" s="254">
        <v>3</v>
      </c>
      <c r="C568" s="179" t="s">
        <v>789</v>
      </c>
      <c r="D568" s="254" t="s">
        <v>60</v>
      </c>
      <c r="E568" s="286">
        <v>224.14</v>
      </c>
      <c r="F568" s="269"/>
      <c r="G568" s="91">
        <f>+F568*E568</f>
        <v>0</v>
      </c>
    </row>
    <row r="569" spans="2:7" ht="13.5" thickBot="1" x14ac:dyDescent="0.25">
      <c r="B569" s="254"/>
      <c r="C569" s="179"/>
      <c r="D569" s="254"/>
      <c r="E569" s="286"/>
      <c r="F569" s="169" t="s">
        <v>45</v>
      </c>
      <c r="G569" s="208">
        <f>SUM(G566:G568)</f>
        <v>0</v>
      </c>
    </row>
    <row r="570" spans="2:7" x14ac:dyDescent="0.2">
      <c r="B570" s="93" t="s">
        <v>550</v>
      </c>
      <c r="C570" s="232" t="s">
        <v>674</v>
      </c>
      <c r="D570" s="258"/>
      <c r="E570" s="282"/>
      <c r="F570" s="252"/>
      <c r="G570" s="253"/>
    </row>
    <row r="571" spans="2:7" ht="15.75" customHeight="1" x14ac:dyDescent="0.2">
      <c r="B571" s="254">
        <v>1</v>
      </c>
      <c r="C571" s="179" t="s">
        <v>538</v>
      </c>
      <c r="D571" s="254" t="s">
        <v>61</v>
      </c>
      <c r="E571" s="293">
        <v>201.72</v>
      </c>
      <c r="F571" s="275"/>
      <c r="G571" s="90">
        <f t="shared" ref="G571:G578" si="46">+F571*E571</f>
        <v>0</v>
      </c>
    </row>
    <row r="572" spans="2:7" ht="15.75" customHeight="1" x14ac:dyDescent="0.2">
      <c r="B572" s="254">
        <v>2</v>
      </c>
      <c r="C572" s="9" t="s">
        <v>906</v>
      </c>
      <c r="D572" s="171" t="s">
        <v>170</v>
      </c>
      <c r="E572" s="293">
        <v>288.57</v>
      </c>
      <c r="F572" s="275"/>
      <c r="G572" s="90">
        <f t="shared" si="46"/>
        <v>0</v>
      </c>
    </row>
    <row r="573" spans="2:7" ht="15.75" customHeight="1" x14ac:dyDescent="0.2">
      <c r="B573" s="254">
        <v>3</v>
      </c>
      <c r="C573" s="9" t="s">
        <v>751</v>
      </c>
      <c r="D573" s="254" t="s">
        <v>44</v>
      </c>
      <c r="E573" s="293">
        <v>173.6</v>
      </c>
      <c r="F573" s="275"/>
      <c r="G573" s="90">
        <f t="shared" si="46"/>
        <v>0</v>
      </c>
    </row>
    <row r="574" spans="2:7" ht="15.75" customHeight="1" x14ac:dyDescent="0.2">
      <c r="B574" s="254">
        <v>4</v>
      </c>
      <c r="C574" s="9" t="s">
        <v>752</v>
      </c>
      <c r="D574" s="254" t="s">
        <v>44</v>
      </c>
      <c r="E574" s="293">
        <v>60.8</v>
      </c>
      <c r="F574" s="275"/>
      <c r="G574" s="90">
        <f t="shared" si="46"/>
        <v>0</v>
      </c>
    </row>
    <row r="575" spans="2:7" ht="15.75" customHeight="1" x14ac:dyDescent="0.2">
      <c r="B575" s="254">
        <v>6</v>
      </c>
      <c r="C575" s="9" t="s">
        <v>790</v>
      </c>
      <c r="D575" s="254" t="s">
        <v>19</v>
      </c>
      <c r="E575" s="293">
        <v>10</v>
      </c>
      <c r="F575" s="275"/>
      <c r="G575" s="90">
        <f t="shared" si="46"/>
        <v>0</v>
      </c>
    </row>
    <row r="576" spans="2:7" ht="15.75" customHeight="1" x14ac:dyDescent="0.2">
      <c r="B576" s="254">
        <v>7</v>
      </c>
      <c r="C576" s="9" t="s">
        <v>791</v>
      </c>
      <c r="D576" s="254" t="s">
        <v>19</v>
      </c>
      <c r="E576" s="293">
        <v>10</v>
      </c>
      <c r="F576" s="275"/>
      <c r="G576" s="90">
        <f t="shared" si="46"/>
        <v>0</v>
      </c>
    </row>
    <row r="577" spans="2:7" ht="15.75" customHeight="1" x14ac:dyDescent="0.2">
      <c r="B577" s="254">
        <v>8</v>
      </c>
      <c r="C577" s="9" t="s">
        <v>904</v>
      </c>
      <c r="D577" s="254" t="s">
        <v>379</v>
      </c>
      <c r="E577" s="293">
        <v>200.56</v>
      </c>
      <c r="F577" s="275"/>
      <c r="G577" s="90">
        <f t="shared" si="46"/>
        <v>0</v>
      </c>
    </row>
    <row r="578" spans="2:7" ht="15.75" customHeight="1" thickBot="1" x14ac:dyDescent="0.25">
      <c r="B578" s="254">
        <v>9</v>
      </c>
      <c r="C578" s="9" t="s">
        <v>905</v>
      </c>
      <c r="D578" s="254" t="s">
        <v>379</v>
      </c>
      <c r="E578" s="293">
        <v>0.67</v>
      </c>
      <c r="F578" s="280"/>
      <c r="G578" s="90">
        <f t="shared" si="46"/>
        <v>0</v>
      </c>
    </row>
    <row r="579" spans="2:7" ht="13.5" thickBot="1" x14ac:dyDescent="0.25">
      <c r="B579" s="254"/>
      <c r="C579" s="179"/>
      <c r="D579" s="254"/>
      <c r="E579" s="290"/>
      <c r="F579" s="210" t="s">
        <v>45</v>
      </c>
      <c r="G579" s="208">
        <f>SUM(G571:G578)</f>
        <v>0</v>
      </c>
    </row>
    <row r="580" spans="2:7" x14ac:dyDescent="0.2">
      <c r="B580" s="93" t="s">
        <v>669</v>
      </c>
      <c r="C580" s="232" t="s">
        <v>670</v>
      </c>
      <c r="D580" s="258"/>
      <c r="E580" s="260"/>
      <c r="F580" s="227"/>
      <c r="G580" s="201"/>
    </row>
    <row r="581" spans="2:7" x14ac:dyDescent="0.2">
      <c r="B581" s="254">
        <v>1</v>
      </c>
      <c r="C581" s="179" t="s">
        <v>671</v>
      </c>
      <c r="D581" s="254" t="s">
        <v>19</v>
      </c>
      <c r="E581" s="293">
        <v>3</v>
      </c>
      <c r="F581" s="275"/>
      <c r="G581" s="90">
        <f t="shared" ref="G581:G583" si="47">+F581*E581</f>
        <v>0</v>
      </c>
    </row>
    <row r="582" spans="2:7" x14ac:dyDescent="0.2">
      <c r="B582" s="254">
        <v>2</v>
      </c>
      <c r="C582" s="179" t="s">
        <v>672</v>
      </c>
      <c r="D582" s="254" t="s">
        <v>19</v>
      </c>
      <c r="E582" s="293">
        <v>3</v>
      </c>
      <c r="F582" s="275"/>
      <c r="G582" s="90">
        <f t="shared" si="47"/>
        <v>0</v>
      </c>
    </row>
    <row r="583" spans="2:7" ht="13.5" thickBot="1" x14ac:dyDescent="0.25">
      <c r="B583" s="254">
        <v>3</v>
      </c>
      <c r="C583" s="179" t="s">
        <v>673</v>
      </c>
      <c r="D583" s="254" t="s">
        <v>19</v>
      </c>
      <c r="E583" s="293">
        <v>3</v>
      </c>
      <c r="F583" s="275"/>
      <c r="G583" s="90">
        <f t="shared" si="47"/>
        <v>0</v>
      </c>
    </row>
    <row r="584" spans="2:7" ht="13.5" thickBot="1" x14ac:dyDescent="0.25">
      <c r="B584" s="254"/>
      <c r="C584" s="179"/>
      <c r="D584" s="254"/>
      <c r="E584" s="293"/>
      <c r="F584" s="210" t="s">
        <v>45</v>
      </c>
      <c r="G584" s="208">
        <f>SUM(G581:G583)</f>
        <v>0</v>
      </c>
    </row>
    <row r="585" spans="2:7" x14ac:dyDescent="0.2">
      <c r="B585" s="93" t="s">
        <v>700</v>
      </c>
      <c r="C585" s="232" t="s">
        <v>702</v>
      </c>
      <c r="D585" s="184"/>
      <c r="E585" s="223"/>
      <c r="F585" s="227"/>
      <c r="G585" s="201"/>
    </row>
    <row r="586" spans="2:7" ht="25.5" x14ac:dyDescent="0.2">
      <c r="B586" s="254">
        <v>1</v>
      </c>
      <c r="C586" s="9" t="s">
        <v>932</v>
      </c>
      <c r="D586" s="254" t="s">
        <v>61</v>
      </c>
      <c r="E586" s="296">
        <v>1.41</v>
      </c>
      <c r="F586" s="278"/>
      <c r="G586" s="91">
        <f t="shared" ref="G586:G588" si="48">+F586*E586</f>
        <v>0</v>
      </c>
    </row>
    <row r="587" spans="2:7" x14ac:dyDescent="0.2">
      <c r="B587" s="254">
        <v>2</v>
      </c>
      <c r="C587" s="9" t="s">
        <v>903</v>
      </c>
      <c r="D587" s="254" t="s">
        <v>19</v>
      </c>
      <c r="E587" s="296">
        <v>1</v>
      </c>
      <c r="F587" s="278"/>
      <c r="G587" s="91">
        <f t="shared" si="48"/>
        <v>0</v>
      </c>
    </row>
    <row r="588" spans="2:7" ht="13.5" thickBot="1" x14ac:dyDescent="0.25">
      <c r="B588" s="254">
        <v>3</v>
      </c>
      <c r="C588" s="179" t="s">
        <v>668</v>
      </c>
      <c r="D588" s="254" t="s">
        <v>48</v>
      </c>
      <c r="E588" s="293">
        <v>256.60000000000002</v>
      </c>
      <c r="F588" s="269"/>
      <c r="G588" s="91">
        <f t="shared" si="48"/>
        <v>0</v>
      </c>
    </row>
    <row r="589" spans="2:7" ht="13.5" thickBot="1" x14ac:dyDescent="0.25">
      <c r="B589" s="254"/>
      <c r="C589" s="179"/>
      <c r="D589" s="254"/>
      <c r="E589" s="293"/>
      <c r="F589" s="210" t="s">
        <v>45</v>
      </c>
      <c r="G589" s="208">
        <f>SUM(G586:G588)</f>
        <v>0</v>
      </c>
    </row>
    <row r="590" spans="2:7" ht="13.5" thickBot="1" x14ac:dyDescent="0.25">
      <c r="B590" s="254"/>
      <c r="C590" s="179"/>
      <c r="D590" s="258"/>
      <c r="E590" s="260"/>
      <c r="F590" s="198" t="s">
        <v>45</v>
      </c>
      <c r="G590" s="222">
        <f>+G589+G584+G579+G569</f>
        <v>0</v>
      </c>
    </row>
    <row r="591" spans="2:7" x14ac:dyDescent="0.2">
      <c r="B591" s="93" t="s">
        <v>567</v>
      </c>
      <c r="C591" s="10" t="s">
        <v>492</v>
      </c>
      <c r="D591" s="353"/>
      <c r="E591" s="351"/>
      <c r="F591" s="351"/>
      <c r="G591" s="352"/>
    </row>
    <row r="592" spans="2:7" x14ac:dyDescent="0.2">
      <c r="B592" s="93" t="s">
        <v>552</v>
      </c>
      <c r="C592" s="232" t="s">
        <v>10</v>
      </c>
      <c r="D592" s="258"/>
      <c r="E592" s="282"/>
      <c r="F592" s="252"/>
      <c r="G592" s="253"/>
    </row>
    <row r="593" spans="2:7" ht="15" customHeight="1" x14ac:dyDescent="0.2">
      <c r="B593" s="254">
        <v>1</v>
      </c>
      <c r="C593" s="179" t="s">
        <v>966</v>
      </c>
      <c r="D593" s="254" t="s">
        <v>44</v>
      </c>
      <c r="E593" s="293">
        <v>163.08000000000001</v>
      </c>
      <c r="F593" s="275"/>
      <c r="G593" s="90">
        <f>+F593*E593</f>
        <v>0</v>
      </c>
    </row>
    <row r="594" spans="2:7" ht="15" customHeight="1" x14ac:dyDescent="0.2">
      <c r="B594" s="254">
        <v>2</v>
      </c>
      <c r="C594" s="179" t="s">
        <v>5</v>
      </c>
      <c r="D594" s="254" t="s">
        <v>60</v>
      </c>
      <c r="E594" s="286">
        <v>179.39</v>
      </c>
      <c r="F594" s="269"/>
      <c r="G594" s="90">
        <f>+F594*E594</f>
        <v>0</v>
      </c>
    </row>
    <row r="595" spans="2:7" ht="15" customHeight="1" thickBot="1" x14ac:dyDescent="0.25">
      <c r="B595" s="254">
        <v>3</v>
      </c>
      <c r="C595" s="179" t="s">
        <v>789</v>
      </c>
      <c r="D595" s="254" t="s">
        <v>60</v>
      </c>
      <c r="E595" s="286">
        <v>179.39</v>
      </c>
      <c r="F595" s="269"/>
      <c r="G595" s="91">
        <f>+F595*E595</f>
        <v>0</v>
      </c>
    </row>
    <row r="596" spans="2:7" ht="13.5" thickBot="1" x14ac:dyDescent="0.25">
      <c r="B596" s="254"/>
      <c r="C596" s="179"/>
      <c r="D596" s="254"/>
      <c r="E596" s="286"/>
      <c r="F596" s="169" t="s">
        <v>45</v>
      </c>
      <c r="G596" s="208">
        <f>SUM(G593:G595)</f>
        <v>0</v>
      </c>
    </row>
    <row r="597" spans="2:7" x14ac:dyDescent="0.2">
      <c r="B597" s="93" t="s">
        <v>553</v>
      </c>
      <c r="C597" s="232" t="s">
        <v>667</v>
      </c>
      <c r="D597" s="255"/>
      <c r="E597" s="305"/>
      <c r="F597" s="256"/>
      <c r="G597" s="257"/>
    </row>
    <row r="598" spans="2:7" ht="15.75" customHeight="1" x14ac:dyDescent="0.2">
      <c r="B598" s="254">
        <v>2</v>
      </c>
      <c r="C598" s="179" t="s">
        <v>775</v>
      </c>
      <c r="D598" s="254" t="s">
        <v>61</v>
      </c>
      <c r="E598" s="293">
        <v>430.53</v>
      </c>
      <c r="F598" s="275"/>
      <c r="G598" s="90">
        <f>+F598*E598</f>
        <v>0</v>
      </c>
    </row>
    <row r="599" spans="2:7" ht="15.75" customHeight="1" x14ac:dyDescent="0.2">
      <c r="B599" s="254">
        <v>3</v>
      </c>
      <c r="C599" s="9" t="s">
        <v>647</v>
      </c>
      <c r="D599" s="254" t="s">
        <v>44</v>
      </c>
      <c r="E599" s="293">
        <v>163.08000000000001</v>
      </c>
      <c r="F599" s="275"/>
      <c r="G599" s="90">
        <f>+F599*E599</f>
        <v>0</v>
      </c>
    </row>
    <row r="600" spans="2:7" ht="15.75" customHeight="1" x14ac:dyDescent="0.2">
      <c r="B600" s="254">
        <v>4</v>
      </c>
      <c r="C600" s="9" t="s">
        <v>452</v>
      </c>
      <c r="D600" s="254" t="s">
        <v>61</v>
      </c>
      <c r="E600" s="306">
        <v>382.93</v>
      </c>
      <c r="F600" s="270"/>
      <c r="G600" s="91">
        <f t="shared" ref="G600:G603" si="49">+F600*E600</f>
        <v>0</v>
      </c>
    </row>
    <row r="601" spans="2:7" ht="25.5" x14ac:dyDescent="0.2">
      <c r="B601" s="254">
        <v>5</v>
      </c>
      <c r="C601" s="9" t="s">
        <v>932</v>
      </c>
      <c r="D601" s="254" t="s">
        <v>61</v>
      </c>
      <c r="E601" s="296">
        <v>1.41</v>
      </c>
      <c r="F601" s="278"/>
      <c r="G601" s="91">
        <f t="shared" si="49"/>
        <v>0</v>
      </c>
    </row>
    <row r="602" spans="2:7" x14ac:dyDescent="0.2">
      <c r="B602" s="254">
        <v>6</v>
      </c>
      <c r="C602" s="9" t="s">
        <v>903</v>
      </c>
      <c r="D602" s="254" t="s">
        <v>19</v>
      </c>
      <c r="E602" s="296">
        <v>1</v>
      </c>
      <c r="F602" s="278"/>
      <c r="G602" s="91">
        <f t="shared" si="49"/>
        <v>0</v>
      </c>
    </row>
    <row r="603" spans="2:7" ht="15.75" customHeight="1" thickBot="1" x14ac:dyDescent="0.25">
      <c r="B603" s="254">
        <v>7</v>
      </c>
      <c r="C603" s="179" t="s">
        <v>668</v>
      </c>
      <c r="D603" s="254" t="s">
        <v>48</v>
      </c>
      <c r="E603" s="293">
        <v>256.60000000000002</v>
      </c>
      <c r="F603" s="269"/>
      <c r="G603" s="91">
        <f t="shared" si="49"/>
        <v>0</v>
      </c>
    </row>
    <row r="604" spans="2:7" ht="13.5" thickBot="1" x14ac:dyDescent="0.25">
      <c r="B604" s="254"/>
      <c r="C604" s="179"/>
      <c r="D604" s="254"/>
      <c r="E604" s="259"/>
      <c r="F604" s="210" t="s">
        <v>45</v>
      </c>
      <c r="G604" s="208">
        <f>SUM(G598:G603)</f>
        <v>0</v>
      </c>
    </row>
    <row r="605" spans="2:7" x14ac:dyDescent="0.2">
      <c r="B605" s="93" t="s">
        <v>554</v>
      </c>
      <c r="C605" s="232" t="s">
        <v>648</v>
      </c>
      <c r="D605" s="353"/>
      <c r="E605" s="351"/>
      <c r="F605" s="351"/>
      <c r="G605" s="352"/>
    </row>
    <row r="606" spans="2:7" ht="15" customHeight="1" x14ac:dyDescent="0.2">
      <c r="B606" s="254">
        <v>1</v>
      </c>
      <c r="C606" s="9" t="s">
        <v>237</v>
      </c>
      <c r="D606" s="254" t="s">
        <v>44</v>
      </c>
      <c r="E606" s="293">
        <v>18.260000000000002</v>
      </c>
      <c r="F606" s="269"/>
      <c r="G606" s="90">
        <f>+F606*E606</f>
        <v>0</v>
      </c>
    </row>
    <row r="607" spans="2:7" ht="15" customHeight="1" x14ac:dyDescent="0.2">
      <c r="B607" s="254">
        <v>2</v>
      </c>
      <c r="C607" s="245" t="s">
        <v>901</v>
      </c>
      <c r="D607" s="254" t="s">
        <v>46</v>
      </c>
      <c r="E607" s="293">
        <v>10.58</v>
      </c>
      <c r="F607" s="275"/>
      <c r="G607" s="90">
        <f>+F607*E607</f>
        <v>0</v>
      </c>
    </row>
    <row r="608" spans="2:7" ht="26.25" thickBot="1" x14ac:dyDescent="0.25">
      <c r="B608" s="254">
        <v>3</v>
      </c>
      <c r="C608" s="9" t="s">
        <v>902</v>
      </c>
      <c r="D608" s="254" t="s">
        <v>46</v>
      </c>
      <c r="E608" s="293">
        <v>4</v>
      </c>
      <c r="F608" s="275"/>
      <c r="G608" s="90">
        <f>+F608*E608</f>
        <v>0</v>
      </c>
    </row>
    <row r="609" spans="2:7" ht="13.5" thickBot="1" x14ac:dyDescent="0.25">
      <c r="B609" s="254"/>
      <c r="C609" s="179"/>
      <c r="D609" s="254"/>
      <c r="E609" s="290"/>
      <c r="F609" s="210" t="s">
        <v>45</v>
      </c>
      <c r="G609" s="208">
        <f>SUM(G606:G608)</f>
        <v>0</v>
      </c>
    </row>
    <row r="610" spans="2:7" ht="13.5" thickBot="1" x14ac:dyDescent="0.25">
      <c r="B610" s="254"/>
      <c r="C610" s="179"/>
      <c r="D610" s="254"/>
      <c r="E610" s="290"/>
      <c r="F610" s="198" t="s">
        <v>45</v>
      </c>
      <c r="G610" s="222">
        <f>+G609+G604+G596</f>
        <v>0</v>
      </c>
    </row>
    <row r="611" spans="2:7" x14ac:dyDescent="0.2">
      <c r="B611" s="246" t="s">
        <v>568</v>
      </c>
      <c r="C611" s="232" t="s">
        <v>99</v>
      </c>
      <c r="D611" s="254"/>
      <c r="E611" s="293"/>
      <c r="F611" s="209"/>
      <c r="G611" s="196"/>
    </row>
    <row r="612" spans="2:7" x14ac:dyDescent="0.2">
      <c r="B612" s="93" t="s">
        <v>555</v>
      </c>
      <c r="C612" s="232" t="s">
        <v>95</v>
      </c>
      <c r="D612" s="254"/>
      <c r="E612" s="293"/>
      <c r="F612" s="4"/>
      <c r="G612" s="90"/>
    </row>
    <row r="613" spans="2:7" ht="38.25" x14ac:dyDescent="0.2">
      <c r="B613" s="93"/>
      <c r="C613" s="10" t="s">
        <v>770</v>
      </c>
      <c r="D613" s="254"/>
      <c r="E613" s="293"/>
      <c r="F613" s="4"/>
      <c r="G613" s="90"/>
    </row>
    <row r="614" spans="2:7" ht="15" customHeight="1" x14ac:dyDescent="0.2">
      <c r="B614" s="254" t="s">
        <v>569</v>
      </c>
      <c r="C614" s="9" t="s">
        <v>494</v>
      </c>
      <c r="D614" s="254"/>
      <c r="E614" s="293"/>
      <c r="F614" s="4"/>
      <c r="G614" s="90"/>
    </row>
    <row r="615" spans="2:7" ht="15" customHeight="1" x14ac:dyDescent="0.2">
      <c r="B615" s="254">
        <v>1</v>
      </c>
      <c r="C615" s="9" t="s">
        <v>792</v>
      </c>
      <c r="D615" s="254" t="s">
        <v>46</v>
      </c>
      <c r="E615" s="293">
        <v>4</v>
      </c>
      <c r="F615" s="275"/>
      <c r="G615" s="90">
        <f>+F615*E615</f>
        <v>0</v>
      </c>
    </row>
    <row r="616" spans="2:7" ht="15" customHeight="1" x14ac:dyDescent="0.2">
      <c r="B616" s="254">
        <v>2</v>
      </c>
      <c r="C616" s="9" t="s">
        <v>793</v>
      </c>
      <c r="D616" s="254" t="s">
        <v>46</v>
      </c>
      <c r="E616" s="293">
        <v>3</v>
      </c>
      <c r="F616" s="275"/>
      <c r="G616" s="90">
        <f t="shared" ref="G616:G637" si="50">+F616*E616</f>
        <v>0</v>
      </c>
    </row>
    <row r="617" spans="2:7" ht="29.25" customHeight="1" x14ac:dyDescent="0.2">
      <c r="B617" s="254">
        <v>3</v>
      </c>
      <c r="C617" s="9" t="s">
        <v>794</v>
      </c>
      <c r="D617" s="254" t="s">
        <v>46</v>
      </c>
      <c r="E617" s="293">
        <v>4</v>
      </c>
      <c r="F617" s="275"/>
      <c r="G617" s="90">
        <f t="shared" si="50"/>
        <v>0</v>
      </c>
    </row>
    <row r="618" spans="2:7" ht="15" customHeight="1" x14ac:dyDescent="0.2">
      <c r="B618" s="254">
        <v>4</v>
      </c>
      <c r="C618" s="9" t="s">
        <v>795</v>
      </c>
      <c r="D618" s="254" t="s">
        <v>46</v>
      </c>
      <c r="E618" s="293">
        <v>2</v>
      </c>
      <c r="F618" s="275"/>
      <c r="G618" s="90">
        <f t="shared" si="50"/>
        <v>0</v>
      </c>
    </row>
    <row r="619" spans="2:7" ht="15" customHeight="1" x14ac:dyDescent="0.2">
      <c r="B619" s="254">
        <v>5</v>
      </c>
      <c r="C619" s="9" t="s">
        <v>796</v>
      </c>
      <c r="D619" s="254" t="s">
        <v>716</v>
      </c>
      <c r="E619" s="293">
        <v>3</v>
      </c>
      <c r="F619" s="275"/>
      <c r="G619" s="90">
        <f t="shared" si="50"/>
        <v>0</v>
      </c>
    </row>
    <row r="620" spans="2:7" ht="15" customHeight="1" x14ac:dyDescent="0.2">
      <c r="B620" s="254">
        <v>6</v>
      </c>
      <c r="C620" s="9" t="s">
        <v>772</v>
      </c>
      <c r="D620" s="254" t="s">
        <v>46</v>
      </c>
      <c r="E620" s="293">
        <v>1</v>
      </c>
      <c r="F620" s="275"/>
      <c r="G620" s="90">
        <f t="shared" si="50"/>
        <v>0</v>
      </c>
    </row>
    <row r="621" spans="2:7" ht="15" customHeight="1" x14ac:dyDescent="0.2">
      <c r="B621" s="254">
        <v>7</v>
      </c>
      <c r="C621" s="9" t="s">
        <v>797</v>
      </c>
      <c r="D621" s="254" t="s">
        <v>46</v>
      </c>
      <c r="E621" s="293">
        <v>7</v>
      </c>
      <c r="F621" s="275"/>
      <c r="G621" s="90">
        <f t="shared" si="50"/>
        <v>0</v>
      </c>
    </row>
    <row r="622" spans="2:7" ht="15" customHeight="1" x14ac:dyDescent="0.2">
      <c r="B622" s="254">
        <v>8</v>
      </c>
      <c r="C622" s="9" t="s">
        <v>798</v>
      </c>
      <c r="D622" s="254" t="s">
        <v>46</v>
      </c>
      <c r="E622" s="293">
        <v>12</v>
      </c>
      <c r="F622" s="275"/>
      <c r="G622" s="90">
        <f t="shared" si="50"/>
        <v>0</v>
      </c>
    </row>
    <row r="623" spans="2:7" ht="15" customHeight="1" x14ac:dyDescent="0.2">
      <c r="B623" s="254">
        <v>9</v>
      </c>
      <c r="C623" s="9" t="s">
        <v>773</v>
      </c>
      <c r="D623" s="254" t="s">
        <v>46</v>
      </c>
      <c r="E623" s="293">
        <v>1</v>
      </c>
      <c r="F623" s="275"/>
      <c r="G623" s="90">
        <f t="shared" si="50"/>
        <v>0</v>
      </c>
    </row>
    <row r="624" spans="2:7" ht="26.25" customHeight="1" x14ac:dyDescent="0.2">
      <c r="B624" s="254">
        <v>10</v>
      </c>
      <c r="C624" s="9" t="s">
        <v>799</v>
      </c>
      <c r="D624" s="254" t="s">
        <v>46</v>
      </c>
      <c r="E624" s="293">
        <v>4</v>
      </c>
      <c r="F624" s="275"/>
      <c r="G624" s="90">
        <f t="shared" si="50"/>
        <v>0</v>
      </c>
    </row>
    <row r="625" spans="2:7" ht="15" customHeight="1" x14ac:dyDescent="0.2">
      <c r="B625" s="254">
        <v>11</v>
      </c>
      <c r="C625" s="9" t="s">
        <v>800</v>
      </c>
      <c r="D625" s="254" t="s">
        <v>46</v>
      </c>
      <c r="E625" s="293">
        <v>13</v>
      </c>
      <c r="F625" s="275"/>
      <c r="G625" s="90">
        <f t="shared" si="50"/>
        <v>0</v>
      </c>
    </row>
    <row r="626" spans="2:7" ht="15" customHeight="1" x14ac:dyDescent="0.2">
      <c r="B626" s="254">
        <v>12</v>
      </c>
      <c r="C626" s="9" t="s">
        <v>801</v>
      </c>
      <c r="D626" s="254" t="s">
        <v>46</v>
      </c>
      <c r="E626" s="293">
        <v>4</v>
      </c>
      <c r="F626" s="275"/>
      <c r="G626" s="90">
        <f t="shared" si="50"/>
        <v>0</v>
      </c>
    </row>
    <row r="627" spans="2:7" ht="15" customHeight="1" x14ac:dyDescent="0.2">
      <c r="B627" s="254">
        <v>13</v>
      </c>
      <c r="C627" s="9" t="s">
        <v>802</v>
      </c>
      <c r="D627" s="254" t="s">
        <v>46</v>
      </c>
      <c r="E627" s="293">
        <v>4</v>
      </c>
      <c r="F627" s="275"/>
      <c r="G627" s="90">
        <f t="shared" si="50"/>
        <v>0</v>
      </c>
    </row>
    <row r="628" spans="2:7" ht="15" customHeight="1" x14ac:dyDescent="0.2">
      <c r="B628" s="254">
        <v>14</v>
      </c>
      <c r="C628" s="9" t="s">
        <v>803</v>
      </c>
      <c r="D628" s="254" t="s">
        <v>44</v>
      </c>
      <c r="E628" s="293">
        <v>60</v>
      </c>
      <c r="F628" s="275"/>
      <c r="G628" s="90">
        <f t="shared" si="50"/>
        <v>0</v>
      </c>
    </row>
    <row r="629" spans="2:7" ht="15" customHeight="1" x14ac:dyDescent="0.2">
      <c r="B629" s="254">
        <v>15</v>
      </c>
      <c r="C629" s="9" t="s">
        <v>804</v>
      </c>
      <c r="D629" s="254" t="s">
        <v>46</v>
      </c>
      <c r="E629" s="293">
        <v>4</v>
      </c>
      <c r="F629" s="275"/>
      <c r="G629" s="90">
        <f t="shared" si="50"/>
        <v>0</v>
      </c>
    </row>
    <row r="630" spans="2:7" ht="15" customHeight="1" x14ac:dyDescent="0.2">
      <c r="B630" s="254">
        <v>16</v>
      </c>
      <c r="C630" s="9" t="s">
        <v>805</v>
      </c>
      <c r="D630" s="254" t="s">
        <v>44</v>
      </c>
      <c r="E630" s="293">
        <v>1320</v>
      </c>
      <c r="F630" s="275"/>
      <c r="G630" s="90">
        <f t="shared" si="50"/>
        <v>0</v>
      </c>
    </row>
    <row r="631" spans="2:7" ht="15" customHeight="1" x14ac:dyDescent="0.2">
      <c r="B631" s="254">
        <v>17</v>
      </c>
      <c r="C631" s="9" t="s">
        <v>807</v>
      </c>
      <c r="D631" s="254" t="s">
        <v>46</v>
      </c>
      <c r="E631" s="293">
        <v>4</v>
      </c>
      <c r="F631" s="275"/>
      <c r="G631" s="90">
        <f t="shared" si="50"/>
        <v>0</v>
      </c>
    </row>
    <row r="632" spans="2:7" ht="15" customHeight="1" x14ac:dyDescent="0.2">
      <c r="B632" s="254">
        <v>18</v>
      </c>
      <c r="C632" s="9" t="s">
        <v>806</v>
      </c>
      <c r="D632" s="254" t="s">
        <v>46</v>
      </c>
      <c r="E632" s="293">
        <v>4</v>
      </c>
      <c r="F632" s="275"/>
      <c r="G632" s="90">
        <f t="shared" si="50"/>
        <v>0</v>
      </c>
    </row>
    <row r="633" spans="2:7" ht="15" customHeight="1" x14ac:dyDescent="0.2">
      <c r="B633" s="254">
        <v>19</v>
      </c>
      <c r="C633" s="9" t="s">
        <v>808</v>
      </c>
      <c r="D633" s="254" t="s">
        <v>46</v>
      </c>
      <c r="E633" s="293">
        <v>8</v>
      </c>
      <c r="F633" s="275"/>
      <c r="G633" s="90">
        <f t="shared" si="50"/>
        <v>0</v>
      </c>
    </row>
    <row r="634" spans="2:7" ht="15" customHeight="1" x14ac:dyDescent="0.2">
      <c r="B634" s="254">
        <v>20</v>
      </c>
      <c r="C634" s="9" t="s">
        <v>809</v>
      </c>
      <c r="D634" s="254" t="s">
        <v>46</v>
      </c>
      <c r="E634" s="293">
        <v>4</v>
      </c>
      <c r="F634" s="275"/>
      <c r="G634" s="90">
        <f t="shared" si="50"/>
        <v>0</v>
      </c>
    </row>
    <row r="635" spans="2:7" ht="15" customHeight="1" x14ac:dyDescent="0.2">
      <c r="B635" s="254">
        <v>21</v>
      </c>
      <c r="C635" s="9" t="s">
        <v>810</v>
      </c>
      <c r="D635" s="254" t="s">
        <v>44</v>
      </c>
      <c r="E635" s="293">
        <v>440</v>
      </c>
      <c r="F635" s="275"/>
      <c r="G635" s="90">
        <f t="shared" si="50"/>
        <v>0</v>
      </c>
    </row>
    <row r="636" spans="2:7" ht="15" customHeight="1" x14ac:dyDescent="0.2">
      <c r="B636" s="254">
        <v>22</v>
      </c>
      <c r="C636" s="9" t="s">
        <v>811</v>
      </c>
      <c r="D636" s="254" t="s">
        <v>46</v>
      </c>
      <c r="E636" s="293">
        <v>6</v>
      </c>
      <c r="F636" s="275"/>
      <c r="G636" s="90">
        <f t="shared" si="50"/>
        <v>0</v>
      </c>
    </row>
    <row r="637" spans="2:7" ht="15" customHeight="1" thickBot="1" x14ac:dyDescent="0.25">
      <c r="B637" s="254">
        <v>23</v>
      </c>
      <c r="C637" s="9" t="s">
        <v>812</v>
      </c>
      <c r="D637" s="254" t="s">
        <v>46</v>
      </c>
      <c r="E637" s="293">
        <v>3</v>
      </c>
      <c r="F637" s="275"/>
      <c r="G637" s="90">
        <f t="shared" si="50"/>
        <v>0</v>
      </c>
    </row>
    <row r="638" spans="2:7" ht="13.5" thickBot="1" x14ac:dyDescent="0.25">
      <c r="B638" s="93"/>
      <c r="C638" s="10"/>
      <c r="D638" s="254"/>
      <c r="E638" s="293"/>
      <c r="F638" s="210" t="s">
        <v>45</v>
      </c>
      <c r="G638" s="208">
        <f>SUM(G614:G637)</f>
        <v>0</v>
      </c>
    </row>
    <row r="639" spans="2:7" x14ac:dyDescent="0.2">
      <c r="B639" s="93" t="s">
        <v>569</v>
      </c>
      <c r="C639" s="10" t="s">
        <v>487</v>
      </c>
      <c r="D639" s="254"/>
      <c r="E639" s="293"/>
      <c r="F639" s="4"/>
      <c r="G639" s="90"/>
    </row>
    <row r="640" spans="2:7" ht="15.75" customHeight="1" x14ac:dyDescent="0.2">
      <c r="B640" s="171">
        <v>1</v>
      </c>
      <c r="C640" s="168" t="str">
        <f>C606</f>
        <v>Excavación a máquina con retiro de sobrantes</v>
      </c>
      <c r="D640" s="254" t="s">
        <v>61</v>
      </c>
      <c r="E640" s="293">
        <v>37.4</v>
      </c>
      <c r="F640" s="269"/>
      <c r="G640" s="90">
        <f>+F640*E640</f>
        <v>0</v>
      </c>
    </row>
    <row r="641" spans="2:7" ht="15.75" customHeight="1" x14ac:dyDescent="0.2">
      <c r="B641" s="254">
        <v>2</v>
      </c>
      <c r="C641" s="180" t="s">
        <v>12</v>
      </c>
      <c r="D641" s="254" t="s">
        <v>61</v>
      </c>
      <c r="E641" s="293">
        <v>55.3</v>
      </c>
      <c r="F641" s="58">
        <f>F172</f>
        <v>0</v>
      </c>
      <c r="G641" s="90">
        <f>+F641*E641</f>
        <v>0</v>
      </c>
    </row>
    <row r="642" spans="2:7" ht="25.5" x14ac:dyDescent="0.2">
      <c r="B642" s="171">
        <v>3</v>
      </c>
      <c r="C642" s="168" t="s">
        <v>771</v>
      </c>
      <c r="D642" s="254" t="s">
        <v>488</v>
      </c>
      <c r="E642" s="293">
        <v>298.39999999999998</v>
      </c>
      <c r="F642" s="271"/>
      <c r="G642" s="90">
        <f>F642*E642</f>
        <v>0</v>
      </c>
    </row>
    <row r="643" spans="2:7" ht="25.5" x14ac:dyDescent="0.2">
      <c r="B643" s="171">
        <v>5</v>
      </c>
      <c r="C643" s="168" t="s">
        <v>489</v>
      </c>
      <c r="D643" s="254" t="s">
        <v>44</v>
      </c>
      <c r="E643" s="293">
        <v>46</v>
      </c>
      <c r="F643" s="271"/>
      <c r="G643" s="90">
        <f t="shared" ref="G643:G659" si="51">F643*E643</f>
        <v>0</v>
      </c>
    </row>
    <row r="644" spans="2:7" ht="25.5" x14ac:dyDescent="0.2">
      <c r="B644" s="254">
        <v>6</v>
      </c>
      <c r="C644" s="168" t="s">
        <v>490</v>
      </c>
      <c r="D644" s="254" t="s">
        <v>52</v>
      </c>
      <c r="E644" s="293">
        <v>9</v>
      </c>
      <c r="F644" s="271"/>
      <c r="G644" s="90">
        <f t="shared" si="51"/>
        <v>0</v>
      </c>
    </row>
    <row r="645" spans="2:7" ht="54" customHeight="1" x14ac:dyDescent="0.2">
      <c r="B645" s="171">
        <v>7</v>
      </c>
      <c r="C645" s="168" t="s">
        <v>947</v>
      </c>
      <c r="D645" s="254" t="s">
        <v>488</v>
      </c>
      <c r="E645" s="293">
        <v>92</v>
      </c>
      <c r="F645" s="271"/>
      <c r="G645" s="90">
        <f t="shared" si="51"/>
        <v>0</v>
      </c>
    </row>
    <row r="646" spans="2:7" ht="25.5" x14ac:dyDescent="0.2">
      <c r="B646" s="254">
        <v>8</v>
      </c>
      <c r="C646" s="168" t="s">
        <v>491</v>
      </c>
      <c r="D646" s="254" t="s">
        <v>19</v>
      </c>
      <c r="E646" s="293">
        <v>1</v>
      </c>
      <c r="F646" s="271"/>
      <c r="G646" s="90">
        <f t="shared" si="51"/>
        <v>0</v>
      </c>
    </row>
    <row r="647" spans="2:7" x14ac:dyDescent="0.2">
      <c r="B647" s="171">
        <v>9</v>
      </c>
      <c r="C647" s="168" t="s">
        <v>907</v>
      </c>
      <c r="D647" s="254" t="s">
        <v>379</v>
      </c>
      <c r="E647" s="293">
        <v>60</v>
      </c>
      <c r="F647" s="271"/>
      <c r="G647" s="90">
        <f t="shared" si="51"/>
        <v>0</v>
      </c>
    </row>
    <row r="648" spans="2:7" ht="13.5" thickBot="1" x14ac:dyDescent="0.25">
      <c r="B648" s="254">
        <v>10</v>
      </c>
      <c r="C648" s="168" t="s">
        <v>908</v>
      </c>
      <c r="D648" s="254" t="s">
        <v>379</v>
      </c>
      <c r="E648" s="293">
        <v>10</v>
      </c>
      <c r="F648" s="271"/>
      <c r="G648" s="90">
        <f t="shared" si="51"/>
        <v>0</v>
      </c>
    </row>
    <row r="649" spans="2:7" ht="13.5" thickBot="1" x14ac:dyDescent="0.25">
      <c r="B649" s="171"/>
      <c r="C649" s="168"/>
      <c r="D649" s="254"/>
      <c r="E649" s="293"/>
      <c r="F649" s="210" t="s">
        <v>45</v>
      </c>
      <c r="G649" s="208">
        <f>SUM(G640:G648)</f>
        <v>0</v>
      </c>
    </row>
    <row r="650" spans="2:7" x14ac:dyDescent="0.2">
      <c r="B650" s="93" t="s">
        <v>570</v>
      </c>
      <c r="C650" s="10" t="s">
        <v>493</v>
      </c>
      <c r="D650" s="254"/>
      <c r="E650" s="293"/>
      <c r="F650" s="58"/>
      <c r="G650" s="90"/>
    </row>
    <row r="651" spans="2:7" ht="38.25" x14ac:dyDescent="0.2">
      <c r="B651" s="171">
        <v>1</v>
      </c>
      <c r="C651" s="9" t="s">
        <v>813</v>
      </c>
      <c r="D651" s="254" t="s">
        <v>19</v>
      </c>
      <c r="E651" s="293">
        <v>1</v>
      </c>
      <c r="F651" s="271"/>
      <c r="G651" s="90">
        <f t="shared" si="51"/>
        <v>0</v>
      </c>
    </row>
    <row r="652" spans="2:7" ht="15.75" customHeight="1" x14ac:dyDescent="0.2">
      <c r="B652" s="254">
        <v>2</v>
      </c>
      <c r="C652" s="9" t="s">
        <v>814</v>
      </c>
      <c r="D652" s="254" t="s">
        <v>19</v>
      </c>
      <c r="E652" s="293">
        <v>1</v>
      </c>
      <c r="F652" s="271"/>
      <c r="G652" s="90">
        <f t="shared" si="51"/>
        <v>0</v>
      </c>
    </row>
    <row r="653" spans="2:7" ht="15.75" customHeight="1" x14ac:dyDescent="0.2">
      <c r="B653" s="171">
        <v>3</v>
      </c>
      <c r="C653" s="9" t="s">
        <v>815</v>
      </c>
      <c r="D653" s="254" t="s">
        <v>19</v>
      </c>
      <c r="E653" s="293">
        <v>1</v>
      </c>
      <c r="F653" s="271"/>
      <c r="G653" s="90">
        <f t="shared" si="51"/>
        <v>0</v>
      </c>
    </row>
    <row r="654" spans="2:7" ht="15.75" customHeight="1" x14ac:dyDescent="0.2">
      <c r="B654" s="171">
        <v>4</v>
      </c>
      <c r="C654" s="9" t="s">
        <v>816</v>
      </c>
      <c r="D654" s="254" t="s">
        <v>19</v>
      </c>
      <c r="E654" s="293">
        <v>1</v>
      </c>
      <c r="F654" s="271"/>
      <c r="G654" s="90">
        <f t="shared" si="51"/>
        <v>0</v>
      </c>
    </row>
    <row r="655" spans="2:7" ht="15.75" customHeight="1" x14ac:dyDescent="0.2">
      <c r="B655" s="254">
        <v>5</v>
      </c>
      <c r="C655" s="9" t="s">
        <v>817</v>
      </c>
      <c r="D655" s="254" t="s">
        <v>19</v>
      </c>
      <c r="E655" s="293">
        <v>1</v>
      </c>
      <c r="F655" s="271"/>
      <c r="G655" s="90">
        <f t="shared" si="51"/>
        <v>0</v>
      </c>
    </row>
    <row r="656" spans="2:7" ht="15.75" customHeight="1" x14ac:dyDescent="0.2">
      <c r="B656" s="171">
        <v>6</v>
      </c>
      <c r="C656" s="9" t="s">
        <v>818</v>
      </c>
      <c r="D656" s="254" t="s">
        <v>19</v>
      </c>
      <c r="E656" s="293">
        <v>1</v>
      </c>
      <c r="F656" s="271"/>
      <c r="G656" s="90">
        <f t="shared" si="51"/>
        <v>0</v>
      </c>
    </row>
    <row r="657" spans="2:7" ht="25.5" x14ac:dyDescent="0.2">
      <c r="B657" s="171">
        <v>7</v>
      </c>
      <c r="C657" s="9" t="s">
        <v>819</v>
      </c>
      <c r="D657" s="254" t="s">
        <v>19</v>
      </c>
      <c r="E657" s="293">
        <v>1</v>
      </c>
      <c r="F657" s="271"/>
      <c r="G657" s="90">
        <f t="shared" si="51"/>
        <v>0</v>
      </c>
    </row>
    <row r="658" spans="2:7" ht="15.75" customHeight="1" x14ac:dyDescent="0.2">
      <c r="B658" s="254">
        <v>8</v>
      </c>
      <c r="C658" s="9" t="s">
        <v>820</v>
      </c>
      <c r="D658" s="254" t="s">
        <v>19</v>
      </c>
      <c r="E658" s="293">
        <v>1</v>
      </c>
      <c r="F658" s="271"/>
      <c r="G658" s="90">
        <f t="shared" si="51"/>
        <v>0</v>
      </c>
    </row>
    <row r="659" spans="2:7" ht="26.25" thickBot="1" x14ac:dyDescent="0.25">
      <c r="B659" s="171">
        <v>9</v>
      </c>
      <c r="C659" s="9" t="s">
        <v>821</v>
      </c>
      <c r="D659" s="254" t="s">
        <v>19</v>
      </c>
      <c r="E659" s="293">
        <v>1</v>
      </c>
      <c r="F659" s="275"/>
      <c r="G659" s="90">
        <f t="shared" si="51"/>
        <v>0</v>
      </c>
    </row>
    <row r="660" spans="2:7" ht="13.5" thickBot="1" x14ac:dyDescent="0.25">
      <c r="B660" s="171"/>
      <c r="C660" s="168"/>
      <c r="D660" s="254"/>
      <c r="E660" s="307"/>
      <c r="F660" s="210" t="s">
        <v>45</v>
      </c>
      <c r="G660" s="208">
        <f>SUM(G651:G659)</f>
        <v>0</v>
      </c>
    </row>
    <row r="661" spans="2:7" x14ac:dyDescent="0.2">
      <c r="B661" s="93" t="s">
        <v>556</v>
      </c>
      <c r="C661" s="232" t="s">
        <v>100</v>
      </c>
      <c r="D661" s="254"/>
      <c r="E661" s="293"/>
      <c r="F661" s="209"/>
      <c r="G661" s="196"/>
    </row>
    <row r="662" spans="2:7" ht="24.75" customHeight="1" x14ac:dyDescent="0.2">
      <c r="B662" s="254">
        <v>1</v>
      </c>
      <c r="C662" s="9" t="s">
        <v>822</v>
      </c>
      <c r="D662" s="254" t="s">
        <v>46</v>
      </c>
      <c r="E662" s="293">
        <v>15</v>
      </c>
      <c r="F662" s="275"/>
      <c r="G662" s="90">
        <f>+F662*E662</f>
        <v>0</v>
      </c>
    </row>
    <row r="663" spans="2:7" ht="15.75" customHeight="1" x14ac:dyDescent="0.2">
      <c r="B663" s="254">
        <v>2</v>
      </c>
      <c r="C663" s="9" t="s">
        <v>823</v>
      </c>
      <c r="D663" s="254" t="s">
        <v>46</v>
      </c>
      <c r="E663" s="293">
        <v>4</v>
      </c>
      <c r="F663" s="275"/>
      <c r="G663" s="90">
        <f>+F663*E663</f>
        <v>0</v>
      </c>
    </row>
    <row r="664" spans="2:7" ht="15.75" customHeight="1" thickBot="1" x14ac:dyDescent="0.25">
      <c r="B664" s="254">
        <v>3</v>
      </c>
      <c r="C664" s="9" t="s">
        <v>824</v>
      </c>
      <c r="D664" s="254" t="s">
        <v>44</v>
      </c>
      <c r="E664" s="293">
        <v>135</v>
      </c>
      <c r="F664" s="275"/>
      <c r="G664" s="90">
        <f>+F664*E664</f>
        <v>0</v>
      </c>
    </row>
    <row r="665" spans="2:7" ht="13.5" thickBot="1" x14ac:dyDescent="0.25">
      <c r="B665" s="254"/>
      <c r="C665" s="179"/>
      <c r="D665" s="254"/>
      <c r="E665" s="290"/>
      <c r="F665" s="210" t="s">
        <v>45</v>
      </c>
      <c r="G665" s="208">
        <f>SUM(G662:G664)</f>
        <v>0</v>
      </c>
    </row>
    <row r="666" spans="2:7" x14ac:dyDescent="0.2">
      <c r="B666" s="93" t="s">
        <v>571</v>
      </c>
      <c r="C666" s="10" t="s">
        <v>104</v>
      </c>
      <c r="D666" s="254"/>
      <c r="E666" s="293"/>
      <c r="F666" s="209"/>
      <c r="G666" s="196"/>
    </row>
    <row r="667" spans="2:7" ht="54" customHeight="1" x14ac:dyDescent="0.2">
      <c r="B667" s="93" t="s">
        <v>777</v>
      </c>
      <c r="C667" s="10" t="s">
        <v>110</v>
      </c>
      <c r="D667" s="254"/>
      <c r="E667" s="293"/>
      <c r="F667" s="4"/>
      <c r="G667" s="90"/>
    </row>
    <row r="668" spans="2:7" x14ac:dyDescent="0.2">
      <c r="B668" s="254">
        <v>1</v>
      </c>
      <c r="C668" s="9" t="s">
        <v>825</v>
      </c>
      <c r="D668" s="254" t="s">
        <v>46</v>
      </c>
      <c r="E668" s="293">
        <v>1</v>
      </c>
      <c r="F668" s="275"/>
      <c r="G668" s="90">
        <f>+F668*E668</f>
        <v>0</v>
      </c>
    </row>
    <row r="669" spans="2:7" x14ac:dyDescent="0.2">
      <c r="B669" s="254">
        <v>2</v>
      </c>
      <c r="C669" s="9" t="s">
        <v>826</v>
      </c>
      <c r="D669" s="254" t="s">
        <v>46</v>
      </c>
      <c r="E669" s="293">
        <v>1</v>
      </c>
      <c r="F669" s="275"/>
      <c r="G669" s="90">
        <f t="shared" ref="G669:G677" si="52">+F669*E669</f>
        <v>0</v>
      </c>
    </row>
    <row r="670" spans="2:7" x14ac:dyDescent="0.2">
      <c r="B670" s="254">
        <v>3</v>
      </c>
      <c r="C670" s="9" t="s">
        <v>827</v>
      </c>
      <c r="D670" s="254" t="s">
        <v>44</v>
      </c>
      <c r="E670" s="293">
        <v>180</v>
      </c>
      <c r="F670" s="275"/>
      <c r="G670" s="90">
        <f t="shared" si="52"/>
        <v>0</v>
      </c>
    </row>
    <row r="671" spans="2:7" x14ac:dyDescent="0.2">
      <c r="B671" s="254">
        <v>4</v>
      </c>
      <c r="C671" s="9" t="s">
        <v>828</v>
      </c>
      <c r="D671" s="254" t="s">
        <v>46</v>
      </c>
      <c r="E671" s="293">
        <v>90</v>
      </c>
      <c r="F671" s="275"/>
      <c r="G671" s="90">
        <f t="shared" si="52"/>
        <v>0</v>
      </c>
    </row>
    <row r="672" spans="2:7" x14ac:dyDescent="0.2">
      <c r="B672" s="254">
        <v>5</v>
      </c>
      <c r="C672" s="9" t="s">
        <v>829</v>
      </c>
      <c r="D672" s="254" t="s">
        <v>46</v>
      </c>
      <c r="E672" s="293">
        <v>1</v>
      </c>
      <c r="F672" s="275"/>
      <c r="G672" s="90">
        <f t="shared" si="52"/>
        <v>0</v>
      </c>
    </row>
    <row r="673" spans="2:7" x14ac:dyDescent="0.2">
      <c r="B673" s="254">
        <v>6</v>
      </c>
      <c r="C673" s="9" t="s">
        <v>830</v>
      </c>
      <c r="D673" s="254" t="s">
        <v>44</v>
      </c>
      <c r="E673" s="293">
        <v>360</v>
      </c>
      <c r="F673" s="275"/>
      <c r="G673" s="90">
        <f t="shared" si="52"/>
        <v>0</v>
      </c>
    </row>
    <row r="674" spans="2:7" x14ac:dyDescent="0.2">
      <c r="B674" s="254">
        <v>7</v>
      </c>
      <c r="C674" s="9" t="s">
        <v>831</v>
      </c>
      <c r="D674" s="254" t="s">
        <v>46</v>
      </c>
      <c r="E674" s="293">
        <v>1</v>
      </c>
      <c r="F674" s="275"/>
      <c r="G674" s="90">
        <f t="shared" si="52"/>
        <v>0</v>
      </c>
    </row>
    <row r="675" spans="2:7" x14ac:dyDescent="0.2">
      <c r="B675" s="261">
        <v>8</v>
      </c>
      <c r="C675" s="262" t="s">
        <v>832</v>
      </c>
      <c r="D675" s="261" t="s">
        <v>46</v>
      </c>
      <c r="E675" s="308">
        <v>1</v>
      </c>
      <c r="F675" s="281"/>
      <c r="G675" s="263">
        <f t="shared" si="52"/>
        <v>0</v>
      </c>
    </row>
    <row r="676" spans="2:7" x14ac:dyDescent="0.2">
      <c r="B676" s="261">
        <v>9</v>
      </c>
      <c r="C676" s="262" t="s">
        <v>833</v>
      </c>
      <c r="D676" s="261" t="s">
        <v>44</v>
      </c>
      <c r="E676" s="308">
        <v>280</v>
      </c>
      <c r="F676" s="281"/>
      <c r="G676" s="263">
        <f t="shared" si="52"/>
        <v>0</v>
      </c>
    </row>
    <row r="677" spans="2:7" ht="13.5" thickBot="1" x14ac:dyDescent="0.25">
      <c r="B677" s="254">
        <v>10</v>
      </c>
      <c r="C677" s="9" t="s">
        <v>834</v>
      </c>
      <c r="D677" s="254" t="s">
        <v>46</v>
      </c>
      <c r="E677" s="293">
        <v>15</v>
      </c>
      <c r="F677" s="275"/>
      <c r="G677" s="90">
        <f t="shared" si="52"/>
        <v>0</v>
      </c>
    </row>
    <row r="678" spans="2:7" ht="15.75" thickBot="1" x14ac:dyDescent="0.3">
      <c r="B678" s="254"/>
      <c r="C678" s="250"/>
      <c r="D678" s="184"/>
      <c r="E678" s="223"/>
      <c r="F678" s="210" t="s">
        <v>45</v>
      </c>
      <c r="G678" s="208">
        <f>SUM(G668:G677)</f>
        <v>0</v>
      </c>
    </row>
    <row r="679" spans="2:7" ht="12.75" customHeight="1" x14ac:dyDescent="0.2">
      <c r="B679" s="93" t="s">
        <v>572</v>
      </c>
      <c r="C679" s="10" t="s">
        <v>105</v>
      </c>
      <c r="D679" s="254" t="s">
        <v>46</v>
      </c>
      <c r="E679" s="293"/>
      <c r="F679" s="209"/>
      <c r="G679" s="196"/>
    </row>
    <row r="680" spans="2:7" ht="29.25" customHeight="1" thickBot="1" x14ac:dyDescent="0.25">
      <c r="B680" s="254">
        <v>1</v>
      </c>
      <c r="C680" s="9" t="s">
        <v>835</v>
      </c>
      <c r="D680" s="254" t="s">
        <v>46</v>
      </c>
      <c r="E680" s="293">
        <v>1</v>
      </c>
      <c r="F680" s="271"/>
      <c r="G680" s="91">
        <f>+F680*E680</f>
        <v>0</v>
      </c>
    </row>
    <row r="681" spans="2:7" ht="13.5" thickBot="1" x14ac:dyDescent="0.25">
      <c r="B681" s="254"/>
      <c r="C681" s="9"/>
      <c r="D681" s="254"/>
      <c r="E681" s="290"/>
      <c r="F681" s="210" t="s">
        <v>45</v>
      </c>
      <c r="G681" s="208">
        <f>SUM(G680)</f>
        <v>0</v>
      </c>
    </row>
    <row r="682" spans="2:7" x14ac:dyDescent="0.2">
      <c r="B682" s="93" t="s">
        <v>573</v>
      </c>
      <c r="C682" s="10" t="s">
        <v>102</v>
      </c>
      <c r="D682" s="254"/>
      <c r="E682" s="293"/>
      <c r="F682" s="209"/>
      <c r="G682" s="196"/>
    </row>
    <row r="683" spans="2:7" ht="38.25" x14ac:dyDescent="0.2">
      <c r="B683" s="93" t="s">
        <v>778</v>
      </c>
      <c r="C683" s="10" t="s">
        <v>836</v>
      </c>
      <c r="D683" s="254"/>
      <c r="E683" s="293"/>
      <c r="F683" s="4"/>
      <c r="G683" s="90"/>
    </row>
    <row r="684" spans="2:7" x14ac:dyDescent="0.2">
      <c r="B684" s="93">
        <v>1</v>
      </c>
      <c r="C684" s="9" t="s">
        <v>837</v>
      </c>
      <c r="D684" s="254" t="s">
        <v>46</v>
      </c>
      <c r="E684" s="293">
        <v>1</v>
      </c>
      <c r="F684" s="275"/>
      <c r="G684" s="90">
        <f>+F684*E684</f>
        <v>0</v>
      </c>
    </row>
    <row r="685" spans="2:7" x14ac:dyDescent="0.2">
      <c r="B685" s="93">
        <v>2</v>
      </c>
      <c r="C685" s="9" t="s">
        <v>838</v>
      </c>
      <c r="D685" s="254" t="s">
        <v>46</v>
      </c>
      <c r="E685" s="293">
        <v>1</v>
      </c>
      <c r="F685" s="275"/>
      <c r="G685" s="90">
        <f t="shared" ref="G685:G689" si="53">+F685*E685</f>
        <v>0</v>
      </c>
    </row>
    <row r="686" spans="2:7" x14ac:dyDescent="0.2">
      <c r="B686" s="93">
        <v>3</v>
      </c>
      <c r="C686" s="9" t="s">
        <v>839</v>
      </c>
      <c r="D686" s="254" t="s">
        <v>46</v>
      </c>
      <c r="E686" s="293">
        <v>1</v>
      </c>
      <c r="F686" s="275"/>
      <c r="G686" s="90">
        <f t="shared" si="53"/>
        <v>0</v>
      </c>
    </row>
    <row r="687" spans="2:7" x14ac:dyDescent="0.2">
      <c r="B687" s="93">
        <v>4</v>
      </c>
      <c r="C687" s="9" t="s">
        <v>840</v>
      </c>
      <c r="D687" s="254" t="s">
        <v>46</v>
      </c>
      <c r="E687" s="293">
        <v>1</v>
      </c>
      <c r="F687" s="275"/>
      <c r="G687" s="90">
        <f t="shared" si="53"/>
        <v>0</v>
      </c>
    </row>
    <row r="688" spans="2:7" x14ac:dyDescent="0.2">
      <c r="B688" s="93">
        <v>5</v>
      </c>
      <c r="C688" s="9" t="s">
        <v>841</v>
      </c>
      <c r="D688" s="254" t="s">
        <v>46</v>
      </c>
      <c r="E688" s="293">
        <v>6</v>
      </c>
      <c r="F688" s="275"/>
      <c r="G688" s="90">
        <f t="shared" si="53"/>
        <v>0</v>
      </c>
    </row>
    <row r="689" spans="2:7" ht="13.5" thickBot="1" x14ac:dyDescent="0.25">
      <c r="B689" s="93">
        <v>6</v>
      </c>
      <c r="C689" s="9" t="s">
        <v>842</v>
      </c>
      <c r="D689" s="254" t="s">
        <v>46</v>
      </c>
      <c r="E689" s="293">
        <v>6</v>
      </c>
      <c r="F689" s="271"/>
      <c r="G689" s="91">
        <f t="shared" si="53"/>
        <v>0</v>
      </c>
    </row>
    <row r="690" spans="2:7" ht="13.5" thickBot="1" x14ac:dyDescent="0.25">
      <c r="B690" s="184"/>
      <c r="C690" s="181"/>
      <c r="D690" s="184"/>
      <c r="E690" s="259"/>
      <c r="F690" s="210" t="s">
        <v>45</v>
      </c>
      <c r="G690" s="208">
        <f>SUM(G684:G689)</f>
        <v>0</v>
      </c>
    </row>
    <row r="691" spans="2:7" ht="25.5" x14ac:dyDescent="0.2">
      <c r="B691" s="93" t="s">
        <v>574</v>
      </c>
      <c r="C691" s="10" t="s">
        <v>156</v>
      </c>
      <c r="D691" s="254"/>
      <c r="E691" s="293"/>
      <c r="F691" s="209"/>
      <c r="G691" s="196"/>
    </row>
    <row r="692" spans="2:7" ht="67.5" customHeight="1" x14ac:dyDescent="0.2">
      <c r="B692" s="93" t="s">
        <v>779</v>
      </c>
      <c r="C692" s="10" t="s">
        <v>111</v>
      </c>
      <c r="D692" s="254"/>
      <c r="E692" s="293"/>
      <c r="F692" s="4"/>
      <c r="G692" s="90"/>
    </row>
    <row r="693" spans="2:7" x14ac:dyDescent="0.2">
      <c r="B693" s="254">
        <v>1</v>
      </c>
      <c r="C693" s="9" t="s">
        <v>843</v>
      </c>
      <c r="D693" s="254" t="s">
        <v>46</v>
      </c>
      <c r="E693" s="293">
        <v>1</v>
      </c>
      <c r="F693" s="275"/>
      <c r="G693" s="90">
        <f t="shared" ref="G693:G702" si="54">+F693*E693</f>
        <v>0</v>
      </c>
    </row>
    <row r="694" spans="2:7" ht="25.5" x14ac:dyDescent="0.2">
      <c r="B694" s="254">
        <v>2</v>
      </c>
      <c r="C694" s="9" t="s">
        <v>844</v>
      </c>
      <c r="D694" s="254" t="s">
        <v>46</v>
      </c>
      <c r="E694" s="293">
        <v>1</v>
      </c>
      <c r="F694" s="275"/>
      <c r="G694" s="90">
        <f t="shared" si="54"/>
        <v>0</v>
      </c>
    </row>
    <row r="695" spans="2:7" x14ac:dyDescent="0.2">
      <c r="B695" s="254">
        <v>3</v>
      </c>
      <c r="C695" s="9" t="s">
        <v>845</v>
      </c>
      <c r="D695" s="254" t="s">
        <v>46</v>
      </c>
      <c r="E695" s="293">
        <v>18</v>
      </c>
      <c r="F695" s="275"/>
      <c r="G695" s="90">
        <f t="shared" si="54"/>
        <v>0</v>
      </c>
    </row>
    <row r="696" spans="2:7" x14ac:dyDescent="0.2">
      <c r="B696" s="254">
        <v>4</v>
      </c>
      <c r="C696" s="9" t="s">
        <v>846</v>
      </c>
      <c r="D696" s="254" t="s">
        <v>46</v>
      </c>
      <c r="E696" s="293">
        <v>1</v>
      </c>
      <c r="F696" s="275"/>
      <c r="G696" s="90">
        <f t="shared" si="54"/>
        <v>0</v>
      </c>
    </row>
    <row r="697" spans="2:7" x14ac:dyDescent="0.2">
      <c r="B697" s="254">
        <v>5</v>
      </c>
      <c r="C697" s="9" t="s">
        <v>847</v>
      </c>
      <c r="D697" s="254" t="s">
        <v>46</v>
      </c>
      <c r="E697" s="293">
        <v>2</v>
      </c>
      <c r="F697" s="275"/>
      <c r="G697" s="90">
        <f t="shared" si="54"/>
        <v>0</v>
      </c>
    </row>
    <row r="698" spans="2:7" x14ac:dyDescent="0.2">
      <c r="B698" s="254">
        <v>6</v>
      </c>
      <c r="C698" s="9" t="s">
        <v>848</v>
      </c>
      <c r="D698" s="254" t="s">
        <v>44</v>
      </c>
      <c r="E698" s="293">
        <v>50</v>
      </c>
      <c r="F698" s="275"/>
      <c r="G698" s="90">
        <f t="shared" si="54"/>
        <v>0</v>
      </c>
    </row>
    <row r="699" spans="2:7" x14ac:dyDescent="0.2">
      <c r="B699" s="254">
        <v>7</v>
      </c>
      <c r="C699" s="9" t="s">
        <v>849</v>
      </c>
      <c r="D699" s="254" t="s">
        <v>46</v>
      </c>
      <c r="E699" s="293">
        <v>1</v>
      </c>
      <c r="F699" s="275"/>
      <c r="G699" s="90">
        <f t="shared" si="54"/>
        <v>0</v>
      </c>
    </row>
    <row r="700" spans="2:7" x14ac:dyDescent="0.2">
      <c r="B700" s="254">
        <v>8</v>
      </c>
      <c r="C700" s="9" t="s">
        <v>850</v>
      </c>
      <c r="D700" s="254" t="s">
        <v>46</v>
      </c>
      <c r="E700" s="293">
        <v>2</v>
      </c>
      <c r="F700" s="275"/>
      <c r="G700" s="90">
        <f t="shared" si="54"/>
        <v>0</v>
      </c>
    </row>
    <row r="701" spans="2:7" x14ac:dyDescent="0.2">
      <c r="B701" s="254">
        <v>9</v>
      </c>
      <c r="C701" s="9" t="s">
        <v>851</v>
      </c>
      <c r="D701" s="254" t="s">
        <v>46</v>
      </c>
      <c r="E701" s="293">
        <v>4</v>
      </c>
      <c r="F701" s="275"/>
      <c r="G701" s="90">
        <f t="shared" si="54"/>
        <v>0</v>
      </c>
    </row>
    <row r="702" spans="2:7" ht="13.5" thickBot="1" x14ac:dyDescent="0.25">
      <c r="B702" s="254">
        <v>10</v>
      </c>
      <c r="C702" s="9" t="s">
        <v>852</v>
      </c>
      <c r="D702" s="254" t="s">
        <v>495</v>
      </c>
      <c r="E702" s="293">
        <v>25</v>
      </c>
      <c r="F702" s="271"/>
      <c r="G702" s="91">
        <f t="shared" si="54"/>
        <v>0</v>
      </c>
    </row>
    <row r="703" spans="2:7" ht="15.75" thickBot="1" x14ac:dyDescent="0.3">
      <c r="B703" s="254"/>
      <c r="C703" s="249"/>
      <c r="D703" s="254"/>
      <c r="E703" s="293"/>
      <c r="F703" s="210" t="s">
        <v>45</v>
      </c>
      <c r="G703" s="208">
        <f>SUM(G693:G702)</f>
        <v>0</v>
      </c>
    </row>
    <row r="704" spans="2:7" x14ac:dyDescent="0.2">
      <c r="B704" s="254">
        <v>11</v>
      </c>
      <c r="C704" s="9" t="s">
        <v>853</v>
      </c>
      <c r="D704" s="254" t="s">
        <v>46</v>
      </c>
      <c r="E704" s="293">
        <v>58</v>
      </c>
      <c r="F704" s="275"/>
      <c r="G704" s="90">
        <f>+F704*E704</f>
        <v>0</v>
      </c>
    </row>
    <row r="705" spans="2:7" ht="25.5" x14ac:dyDescent="0.2">
      <c r="B705" s="254">
        <v>12</v>
      </c>
      <c r="C705" s="9" t="s">
        <v>854</v>
      </c>
      <c r="D705" s="254" t="s">
        <v>44</v>
      </c>
      <c r="E705" s="293">
        <v>380</v>
      </c>
      <c r="F705" s="275"/>
      <c r="G705" s="90">
        <f>+F705*E705</f>
        <v>0</v>
      </c>
    </row>
    <row r="706" spans="2:7" ht="25.5" x14ac:dyDescent="0.2">
      <c r="B706" s="254">
        <v>13</v>
      </c>
      <c r="C706" s="9" t="s">
        <v>855</v>
      </c>
      <c r="D706" s="254" t="s">
        <v>46</v>
      </c>
      <c r="E706" s="293">
        <v>1</v>
      </c>
      <c r="F706" s="275"/>
      <c r="G706" s="90">
        <f>+F706*E706</f>
        <v>0</v>
      </c>
    </row>
    <row r="707" spans="2:7" ht="39.75" customHeight="1" thickBot="1" x14ac:dyDescent="0.25">
      <c r="B707" s="254">
        <v>14</v>
      </c>
      <c r="C707" s="9" t="s">
        <v>964</v>
      </c>
      <c r="D707" s="254" t="s">
        <v>46</v>
      </c>
      <c r="E707" s="293">
        <v>1</v>
      </c>
      <c r="F707" s="271"/>
      <c r="G707" s="90">
        <f>+F707*E707</f>
        <v>0</v>
      </c>
    </row>
    <row r="708" spans="2:7" ht="13.5" thickBot="1" x14ac:dyDescent="0.25">
      <c r="B708" s="254"/>
      <c r="C708" s="179"/>
      <c r="D708" s="254"/>
      <c r="E708" s="290"/>
      <c r="F708" s="210" t="s">
        <v>45</v>
      </c>
      <c r="G708" s="208">
        <f>SUM(G704:G707)</f>
        <v>0</v>
      </c>
    </row>
    <row r="709" spans="2:7" x14ac:dyDescent="0.2">
      <c r="B709" s="93" t="s">
        <v>575</v>
      </c>
      <c r="C709" s="10" t="s">
        <v>117</v>
      </c>
      <c r="D709" s="254"/>
      <c r="E709" s="293"/>
      <c r="F709" s="209"/>
      <c r="G709" s="196"/>
    </row>
    <row r="710" spans="2:7" ht="42" customHeight="1" x14ac:dyDescent="0.2">
      <c r="B710" s="254">
        <v>1</v>
      </c>
      <c r="C710" s="9" t="s">
        <v>986</v>
      </c>
      <c r="D710" s="254" t="s">
        <v>44</v>
      </c>
      <c r="E710" s="293">
        <v>18</v>
      </c>
      <c r="F710" s="275"/>
      <c r="G710" s="90">
        <f t="shared" ref="G710:G713" si="55">+F710*E710</f>
        <v>0</v>
      </c>
    </row>
    <row r="711" spans="2:7" ht="69" customHeight="1" x14ac:dyDescent="0.2">
      <c r="B711" s="261">
        <v>2</v>
      </c>
      <c r="C711" s="262" t="s">
        <v>988</v>
      </c>
      <c r="D711" s="261" t="s">
        <v>44</v>
      </c>
      <c r="E711" s="308">
        <v>120</v>
      </c>
      <c r="F711" s="281"/>
      <c r="G711" s="263">
        <f t="shared" si="55"/>
        <v>0</v>
      </c>
    </row>
    <row r="712" spans="2:7" ht="75.75" customHeight="1" x14ac:dyDescent="0.2">
      <c r="B712" s="261">
        <v>3</v>
      </c>
      <c r="C712" s="262" t="s">
        <v>989</v>
      </c>
      <c r="D712" s="261" t="s">
        <v>44</v>
      </c>
      <c r="E712" s="308">
        <v>480</v>
      </c>
      <c r="F712" s="281"/>
      <c r="G712" s="263">
        <f t="shared" si="55"/>
        <v>0</v>
      </c>
    </row>
    <row r="713" spans="2:7" ht="53.25" customHeight="1" thickBot="1" x14ac:dyDescent="0.25">
      <c r="B713" s="254">
        <v>4</v>
      </c>
      <c r="C713" s="9" t="s">
        <v>856</v>
      </c>
      <c r="D713" s="254" t="s">
        <v>44</v>
      </c>
      <c r="E713" s="293">
        <v>35</v>
      </c>
      <c r="F713" s="271"/>
      <c r="G713" s="91">
        <f t="shared" si="55"/>
        <v>0</v>
      </c>
    </row>
    <row r="714" spans="2:7" ht="13.5" thickBot="1" x14ac:dyDescent="0.25">
      <c r="B714" s="254"/>
      <c r="C714" s="179"/>
      <c r="D714" s="254"/>
      <c r="E714" s="290"/>
      <c r="F714" s="210" t="s">
        <v>45</v>
      </c>
      <c r="G714" s="208">
        <f>SUM(G710:G713)</f>
        <v>0</v>
      </c>
    </row>
    <row r="715" spans="2:7" x14ac:dyDescent="0.2">
      <c r="B715" s="93" t="s">
        <v>576</v>
      </c>
      <c r="C715" s="10" t="s">
        <v>747</v>
      </c>
      <c r="D715" s="254"/>
      <c r="E715" s="293"/>
      <c r="F715" s="209"/>
      <c r="G715" s="196"/>
    </row>
    <row r="716" spans="2:7" ht="25.5" x14ac:dyDescent="0.2">
      <c r="B716" s="254">
        <v>1</v>
      </c>
      <c r="C716" s="9" t="s">
        <v>857</v>
      </c>
      <c r="D716" s="254" t="s">
        <v>46</v>
      </c>
      <c r="E716" s="293">
        <v>2</v>
      </c>
      <c r="F716" s="275"/>
      <c r="G716" s="90">
        <f t="shared" ref="G716:G721" si="56">+F716*E716</f>
        <v>0</v>
      </c>
    </row>
    <row r="717" spans="2:7" ht="25.5" x14ac:dyDescent="0.2">
      <c r="B717" s="254">
        <v>2</v>
      </c>
      <c r="C717" s="9" t="s">
        <v>858</v>
      </c>
      <c r="D717" s="254" t="s">
        <v>46</v>
      </c>
      <c r="E717" s="293">
        <v>20</v>
      </c>
      <c r="F717" s="275"/>
      <c r="G717" s="90">
        <f t="shared" si="56"/>
        <v>0</v>
      </c>
    </row>
    <row r="718" spans="2:7" ht="25.5" x14ac:dyDescent="0.2">
      <c r="B718" s="254">
        <v>3</v>
      </c>
      <c r="C718" s="9" t="s">
        <v>859</v>
      </c>
      <c r="D718" s="254" t="s">
        <v>46</v>
      </c>
      <c r="E718" s="293">
        <v>5</v>
      </c>
      <c r="F718" s="275"/>
      <c r="G718" s="90">
        <f t="shared" si="56"/>
        <v>0</v>
      </c>
    </row>
    <row r="719" spans="2:7" ht="25.5" x14ac:dyDescent="0.2">
      <c r="B719" s="254">
        <v>4</v>
      </c>
      <c r="C719" s="9" t="s">
        <v>860</v>
      </c>
      <c r="D719" s="254" t="s">
        <v>46</v>
      </c>
      <c r="E719" s="293">
        <v>15</v>
      </c>
      <c r="F719" s="275"/>
      <c r="G719" s="90">
        <f t="shared" si="56"/>
        <v>0</v>
      </c>
    </row>
    <row r="720" spans="2:7" ht="25.5" x14ac:dyDescent="0.2">
      <c r="B720" s="254">
        <v>5</v>
      </c>
      <c r="C720" s="9" t="s">
        <v>861</v>
      </c>
      <c r="D720" s="254" t="s">
        <v>46</v>
      </c>
      <c r="E720" s="293">
        <v>9</v>
      </c>
      <c r="F720" s="275"/>
      <c r="G720" s="90">
        <f t="shared" si="56"/>
        <v>0</v>
      </c>
    </row>
    <row r="721" spans="2:7" ht="39" thickBot="1" x14ac:dyDescent="0.25">
      <c r="B721" s="261">
        <v>6</v>
      </c>
      <c r="C721" s="262" t="s">
        <v>987</v>
      </c>
      <c r="D721" s="261" t="s">
        <v>44</v>
      </c>
      <c r="E721" s="308">
        <v>412.67</v>
      </c>
      <c r="F721" s="281"/>
      <c r="G721" s="263">
        <f t="shared" si="56"/>
        <v>0</v>
      </c>
    </row>
    <row r="722" spans="2:7" ht="13.5" thickBot="1" x14ac:dyDescent="0.25">
      <c r="B722" s="254"/>
      <c r="C722" s="179"/>
      <c r="D722" s="254"/>
      <c r="E722" s="290"/>
      <c r="F722" s="210" t="s">
        <v>45</v>
      </c>
      <c r="G722" s="208">
        <f>SUM(G716:G721)</f>
        <v>0</v>
      </c>
    </row>
    <row r="723" spans="2:7" x14ac:dyDescent="0.2">
      <c r="B723" s="93" t="s">
        <v>577</v>
      </c>
      <c r="C723" s="10" t="s">
        <v>128</v>
      </c>
      <c r="D723" s="254"/>
      <c r="E723" s="293"/>
      <c r="F723" s="209"/>
      <c r="G723" s="196"/>
    </row>
    <row r="724" spans="2:7" ht="25.5" x14ac:dyDescent="0.2">
      <c r="B724" s="254">
        <v>1</v>
      </c>
      <c r="C724" s="9" t="s">
        <v>862</v>
      </c>
      <c r="D724" s="254" t="s">
        <v>46</v>
      </c>
      <c r="E724" s="293">
        <v>1</v>
      </c>
      <c r="F724" s="275"/>
      <c r="G724" s="90">
        <f t="shared" ref="G724:G738" si="57">+F724*E724</f>
        <v>0</v>
      </c>
    </row>
    <row r="725" spans="2:7" ht="27.75" customHeight="1" x14ac:dyDescent="0.2">
      <c r="B725" s="254">
        <v>2</v>
      </c>
      <c r="C725" s="9" t="s">
        <v>863</v>
      </c>
      <c r="D725" s="254" t="s">
        <v>44</v>
      </c>
      <c r="E725" s="293">
        <v>24</v>
      </c>
      <c r="F725" s="275"/>
      <c r="G725" s="90">
        <f t="shared" si="57"/>
        <v>0</v>
      </c>
    </row>
    <row r="726" spans="2:7" x14ac:dyDescent="0.2">
      <c r="B726" s="254">
        <v>3</v>
      </c>
      <c r="C726" s="9" t="s">
        <v>864</v>
      </c>
      <c r="D726" s="254" t="s">
        <v>46</v>
      </c>
      <c r="E726" s="293">
        <v>1</v>
      </c>
      <c r="F726" s="275"/>
      <c r="G726" s="90">
        <f t="shared" si="57"/>
        <v>0</v>
      </c>
    </row>
    <row r="727" spans="2:7" ht="25.5" x14ac:dyDescent="0.2">
      <c r="B727" s="254">
        <v>4</v>
      </c>
      <c r="C727" s="9" t="s">
        <v>865</v>
      </c>
      <c r="D727" s="254" t="s">
        <v>46</v>
      </c>
      <c r="E727" s="293">
        <v>22</v>
      </c>
      <c r="F727" s="275"/>
      <c r="G727" s="90">
        <f t="shared" si="57"/>
        <v>0</v>
      </c>
    </row>
    <row r="728" spans="2:7" ht="25.5" x14ac:dyDescent="0.2">
      <c r="B728" s="254">
        <v>5</v>
      </c>
      <c r="C728" s="9" t="s">
        <v>866</v>
      </c>
      <c r="D728" s="254" t="s">
        <v>46</v>
      </c>
      <c r="E728" s="293">
        <v>17</v>
      </c>
      <c r="F728" s="275"/>
      <c r="G728" s="90">
        <f t="shared" si="57"/>
        <v>0</v>
      </c>
    </row>
    <row r="729" spans="2:7" ht="25.5" x14ac:dyDescent="0.2">
      <c r="B729" s="254">
        <v>6</v>
      </c>
      <c r="C729" s="9" t="s">
        <v>867</v>
      </c>
      <c r="D729" s="254" t="s">
        <v>46</v>
      </c>
      <c r="E729" s="293">
        <v>19</v>
      </c>
      <c r="F729" s="275"/>
      <c r="G729" s="90">
        <f t="shared" si="57"/>
        <v>0</v>
      </c>
    </row>
    <row r="730" spans="2:7" ht="25.5" x14ac:dyDescent="0.2">
      <c r="B730" s="254">
        <v>7</v>
      </c>
      <c r="C730" s="9" t="s">
        <v>868</v>
      </c>
      <c r="D730" s="254" t="s">
        <v>46</v>
      </c>
      <c r="E730" s="293">
        <v>1</v>
      </c>
      <c r="F730" s="275"/>
      <c r="G730" s="90">
        <f t="shared" si="57"/>
        <v>0</v>
      </c>
    </row>
    <row r="731" spans="2:7" x14ac:dyDescent="0.2">
      <c r="B731" s="254">
        <v>8</v>
      </c>
      <c r="C731" s="9" t="s">
        <v>869</v>
      </c>
      <c r="D731" s="254" t="s">
        <v>46</v>
      </c>
      <c r="E731" s="293">
        <v>13</v>
      </c>
      <c r="F731" s="275"/>
      <c r="G731" s="90">
        <f t="shared" si="57"/>
        <v>0</v>
      </c>
    </row>
    <row r="732" spans="2:7" ht="25.5" x14ac:dyDescent="0.2">
      <c r="B732" s="254">
        <v>9</v>
      </c>
      <c r="C732" s="9" t="s">
        <v>870</v>
      </c>
      <c r="D732" s="254" t="s">
        <v>46</v>
      </c>
      <c r="E732" s="293">
        <v>15</v>
      </c>
      <c r="F732" s="275"/>
      <c r="G732" s="90">
        <f t="shared" si="57"/>
        <v>0</v>
      </c>
    </row>
    <row r="733" spans="2:7" ht="25.5" x14ac:dyDescent="0.2">
      <c r="B733" s="254">
        <v>10</v>
      </c>
      <c r="C733" s="9" t="s">
        <v>871</v>
      </c>
      <c r="D733" s="254" t="s">
        <v>46</v>
      </c>
      <c r="E733" s="293">
        <v>4</v>
      </c>
      <c r="F733" s="275"/>
      <c r="G733" s="90">
        <f t="shared" si="57"/>
        <v>0</v>
      </c>
    </row>
    <row r="734" spans="2:7" x14ac:dyDescent="0.2">
      <c r="B734" s="254">
        <v>11</v>
      </c>
      <c r="C734" s="9" t="s">
        <v>872</v>
      </c>
      <c r="D734" s="254" t="s">
        <v>46</v>
      </c>
      <c r="E734" s="293">
        <v>17</v>
      </c>
      <c r="F734" s="275"/>
      <c r="G734" s="90">
        <f t="shared" si="57"/>
        <v>0</v>
      </c>
    </row>
    <row r="735" spans="2:7" ht="25.5" x14ac:dyDescent="0.2">
      <c r="B735" s="254">
        <v>12</v>
      </c>
      <c r="C735" s="9" t="s">
        <v>873</v>
      </c>
      <c r="D735" s="254" t="s">
        <v>46</v>
      </c>
      <c r="E735" s="293">
        <v>1</v>
      </c>
      <c r="F735" s="275"/>
      <c r="G735" s="90">
        <f t="shared" si="57"/>
        <v>0</v>
      </c>
    </row>
    <row r="736" spans="2:7" ht="25.5" x14ac:dyDescent="0.2">
      <c r="B736" s="254">
        <v>13</v>
      </c>
      <c r="C736" s="9" t="s">
        <v>874</v>
      </c>
      <c r="D736" s="254" t="s">
        <v>46</v>
      </c>
      <c r="E736" s="293">
        <v>40</v>
      </c>
      <c r="F736" s="275"/>
      <c r="G736" s="90">
        <f t="shared" si="57"/>
        <v>0</v>
      </c>
    </row>
    <row r="737" spans="2:7" x14ac:dyDescent="0.2">
      <c r="B737" s="254">
        <v>14</v>
      </c>
      <c r="C737" s="9" t="s">
        <v>875</v>
      </c>
      <c r="D737" s="254" t="s">
        <v>46</v>
      </c>
      <c r="E737" s="293">
        <v>2</v>
      </c>
      <c r="F737" s="275"/>
      <c r="G737" s="90">
        <f t="shared" si="57"/>
        <v>0</v>
      </c>
    </row>
    <row r="738" spans="2:7" ht="13.5" thickBot="1" x14ac:dyDescent="0.25">
      <c r="B738" s="254">
        <v>15</v>
      </c>
      <c r="C738" s="9" t="s">
        <v>876</v>
      </c>
      <c r="D738" s="254" t="s">
        <v>46</v>
      </c>
      <c r="E738" s="293">
        <v>1</v>
      </c>
      <c r="F738" s="271"/>
      <c r="G738" s="90">
        <f t="shared" si="57"/>
        <v>0</v>
      </c>
    </row>
    <row r="739" spans="2:7" ht="13.5" thickBot="1" x14ac:dyDescent="0.25">
      <c r="B739" s="254"/>
      <c r="C739" s="9"/>
      <c r="D739" s="254"/>
      <c r="E739" s="290"/>
      <c r="F739" s="210" t="s">
        <v>45</v>
      </c>
      <c r="G739" s="208">
        <f>SUM(G724:G738)</f>
        <v>0</v>
      </c>
    </row>
    <row r="740" spans="2:7" x14ac:dyDescent="0.2">
      <c r="B740" s="93" t="s">
        <v>578</v>
      </c>
      <c r="C740" s="10" t="s">
        <v>193</v>
      </c>
      <c r="D740" s="254"/>
      <c r="E740" s="293"/>
      <c r="F740" s="209"/>
      <c r="G740" s="196"/>
    </row>
    <row r="741" spans="2:7" x14ac:dyDescent="0.2">
      <c r="B741" s="93" t="s">
        <v>557</v>
      </c>
      <c r="C741" s="10" t="s">
        <v>195</v>
      </c>
      <c r="D741" s="254"/>
      <c r="E741" s="293"/>
      <c r="F741" s="4"/>
      <c r="G741" s="90"/>
    </row>
    <row r="742" spans="2:7" ht="15" customHeight="1" x14ac:dyDescent="0.2">
      <c r="B742" s="254">
        <v>1</v>
      </c>
      <c r="C742" s="179" t="s">
        <v>300</v>
      </c>
      <c r="D742" s="192" t="s">
        <v>44</v>
      </c>
      <c r="E742" s="293">
        <v>588.86</v>
      </c>
      <c r="F742" s="275"/>
      <c r="G742" s="90">
        <f>+F742*E742</f>
        <v>0</v>
      </c>
    </row>
    <row r="743" spans="2:7" ht="15" customHeight="1" x14ac:dyDescent="0.2">
      <c r="B743" s="254">
        <v>2</v>
      </c>
      <c r="C743" s="9" t="s">
        <v>237</v>
      </c>
      <c r="D743" s="254" t="s">
        <v>61</v>
      </c>
      <c r="E743" s="293">
        <v>727.24</v>
      </c>
      <c r="F743" s="275"/>
      <c r="G743" s="90">
        <f>+F743*E743</f>
        <v>0</v>
      </c>
    </row>
    <row r="744" spans="2:7" ht="15" customHeight="1" thickBot="1" x14ac:dyDescent="0.25">
      <c r="B744" s="254">
        <v>3</v>
      </c>
      <c r="C744" s="9" t="s">
        <v>909</v>
      </c>
      <c r="D744" s="254" t="s">
        <v>61</v>
      </c>
      <c r="E744" s="293">
        <v>238.49</v>
      </c>
      <c r="F744" s="269"/>
      <c r="G744" s="91">
        <f>+F744*E744</f>
        <v>0</v>
      </c>
    </row>
    <row r="745" spans="2:7" ht="13.5" thickBot="1" x14ac:dyDescent="0.25">
      <c r="B745" s="254"/>
      <c r="C745" s="9"/>
      <c r="D745" s="254"/>
      <c r="E745" s="290"/>
      <c r="F745" s="210" t="s">
        <v>45</v>
      </c>
      <c r="G745" s="208">
        <f>SUM(G742:G744)</f>
        <v>0</v>
      </c>
    </row>
    <row r="746" spans="2:7" x14ac:dyDescent="0.2">
      <c r="B746" s="93" t="s">
        <v>579</v>
      </c>
      <c r="C746" s="10" t="s">
        <v>198</v>
      </c>
      <c r="D746" s="353"/>
      <c r="E746" s="351"/>
      <c r="F746" s="351"/>
      <c r="G746" s="352"/>
    </row>
    <row r="747" spans="2:7" ht="15.75" customHeight="1" x14ac:dyDescent="0.2">
      <c r="B747" s="254">
        <v>1</v>
      </c>
      <c r="C747" s="9" t="s">
        <v>967</v>
      </c>
      <c r="D747" s="171" t="s">
        <v>170</v>
      </c>
      <c r="E747" s="293">
        <v>3206.8</v>
      </c>
      <c r="F747" s="275"/>
      <c r="G747" s="90">
        <f t="shared" ref="G747:G750" si="58">+F747*E747</f>
        <v>0</v>
      </c>
    </row>
    <row r="748" spans="2:7" ht="15.75" customHeight="1" x14ac:dyDescent="0.2">
      <c r="B748" s="254">
        <v>2</v>
      </c>
      <c r="C748" s="9" t="s">
        <v>237</v>
      </c>
      <c r="D748" s="254" t="s">
        <v>61</v>
      </c>
      <c r="E748" s="293">
        <v>11237.79</v>
      </c>
      <c r="F748" s="275"/>
      <c r="G748" s="90">
        <f t="shared" si="58"/>
        <v>0</v>
      </c>
    </row>
    <row r="749" spans="2:7" ht="15.75" customHeight="1" x14ac:dyDescent="0.2">
      <c r="B749" s="254">
        <v>3</v>
      </c>
      <c r="C749" s="9" t="s">
        <v>199</v>
      </c>
      <c r="D749" s="254" t="s">
        <v>61</v>
      </c>
      <c r="E749" s="293">
        <v>634.11</v>
      </c>
      <c r="F749" s="275"/>
      <c r="G749" s="90">
        <f t="shared" si="58"/>
        <v>0</v>
      </c>
    </row>
    <row r="750" spans="2:7" ht="15.75" customHeight="1" thickBot="1" x14ac:dyDescent="0.25">
      <c r="B750" s="254">
        <v>4</v>
      </c>
      <c r="C750" s="9" t="s">
        <v>200</v>
      </c>
      <c r="D750" s="254" t="s">
        <v>61</v>
      </c>
      <c r="E750" s="293">
        <v>528.42999999999995</v>
      </c>
      <c r="F750" s="275"/>
      <c r="G750" s="90">
        <f t="shared" si="58"/>
        <v>0</v>
      </c>
    </row>
    <row r="751" spans="2:7" ht="13.5" thickBot="1" x14ac:dyDescent="0.25">
      <c r="B751" s="254"/>
      <c r="C751" s="9"/>
      <c r="D751" s="254"/>
      <c r="E751" s="290"/>
      <c r="F751" s="210" t="s">
        <v>45</v>
      </c>
      <c r="G751" s="208">
        <f>SUM(G747:G750)</f>
        <v>0</v>
      </c>
    </row>
    <row r="752" spans="2:7" ht="13.5" thickBot="1" x14ac:dyDescent="0.25">
      <c r="B752" s="254"/>
      <c r="C752" s="9"/>
      <c r="D752" s="254"/>
      <c r="E752" s="290"/>
      <c r="F752" s="198" t="s">
        <v>45</v>
      </c>
      <c r="G752" s="222">
        <f>+G751+G745</f>
        <v>0</v>
      </c>
    </row>
    <row r="753" spans="2:7" x14ac:dyDescent="0.2">
      <c r="B753" s="93" t="s">
        <v>585</v>
      </c>
      <c r="C753" s="10" t="s">
        <v>711</v>
      </c>
      <c r="D753" s="254"/>
      <c r="E753" s="290"/>
      <c r="F753" s="205"/>
      <c r="G753" s="212"/>
    </row>
    <row r="754" spans="2:7" x14ac:dyDescent="0.2">
      <c r="B754" s="254">
        <v>1</v>
      </c>
      <c r="C754" s="179" t="s">
        <v>300</v>
      </c>
      <c r="D754" s="254" t="s">
        <v>60</v>
      </c>
      <c r="E754" s="290">
        <v>361.5</v>
      </c>
      <c r="F754" s="275"/>
      <c r="G754" s="90">
        <f t="shared" ref="G754:G758" si="59">+F754*E754</f>
        <v>0</v>
      </c>
    </row>
    <row r="755" spans="2:7" x14ac:dyDescent="0.2">
      <c r="B755" s="254">
        <v>2</v>
      </c>
      <c r="C755" s="179" t="s">
        <v>5</v>
      </c>
      <c r="D755" s="254" t="s">
        <v>60</v>
      </c>
      <c r="E755" s="290">
        <v>361.5</v>
      </c>
      <c r="F755" s="269"/>
      <c r="G755" s="90">
        <f t="shared" si="59"/>
        <v>0</v>
      </c>
    </row>
    <row r="756" spans="2:7" x14ac:dyDescent="0.2">
      <c r="B756" s="254">
        <v>3</v>
      </c>
      <c r="C756" s="179" t="s">
        <v>789</v>
      </c>
      <c r="D756" s="254" t="s">
        <v>60</v>
      </c>
      <c r="E756" s="290">
        <v>361.5</v>
      </c>
      <c r="F756" s="269"/>
      <c r="G756" s="90">
        <f t="shared" si="59"/>
        <v>0</v>
      </c>
    </row>
    <row r="757" spans="2:7" ht="15" x14ac:dyDescent="0.2">
      <c r="B757" s="254">
        <v>4</v>
      </c>
      <c r="C757" s="9" t="s">
        <v>538</v>
      </c>
      <c r="D757" s="254" t="s">
        <v>61</v>
      </c>
      <c r="E757" s="290">
        <v>36.15</v>
      </c>
      <c r="F757" s="275"/>
      <c r="G757" s="90">
        <f t="shared" si="59"/>
        <v>0</v>
      </c>
    </row>
    <row r="758" spans="2:7" ht="26.25" thickBot="1" x14ac:dyDescent="0.25">
      <c r="B758" s="254">
        <v>5</v>
      </c>
      <c r="C758" s="9" t="s">
        <v>910</v>
      </c>
      <c r="D758" s="254" t="s">
        <v>61</v>
      </c>
      <c r="E758" s="290">
        <v>36.15</v>
      </c>
      <c r="F758" s="269"/>
      <c r="G758" s="90">
        <f t="shared" si="59"/>
        <v>0</v>
      </c>
    </row>
    <row r="759" spans="2:7" ht="13.5" thickBot="1" x14ac:dyDescent="0.25">
      <c r="B759" s="254"/>
      <c r="C759" s="9"/>
      <c r="D759" s="254"/>
      <c r="E759" s="290"/>
      <c r="F759" s="198" t="s">
        <v>45</v>
      </c>
      <c r="G759" s="222">
        <f>SUM(G754:G758)</f>
        <v>0</v>
      </c>
    </row>
    <row r="760" spans="2:7" x14ac:dyDescent="0.2">
      <c r="B760" s="93" t="s">
        <v>580</v>
      </c>
      <c r="C760" s="10" t="s">
        <v>442</v>
      </c>
      <c r="D760" s="254"/>
      <c r="E760" s="293"/>
      <c r="F760" s="209"/>
      <c r="G760" s="196"/>
    </row>
    <row r="761" spans="2:7" x14ac:dyDescent="0.2">
      <c r="B761" s="93" t="s">
        <v>581</v>
      </c>
      <c r="C761" s="10" t="s">
        <v>444</v>
      </c>
      <c r="D761" s="254"/>
      <c r="E761" s="293"/>
      <c r="F761" s="4"/>
      <c r="G761" s="90"/>
    </row>
    <row r="762" spans="2:7" ht="13.5" thickBot="1" x14ac:dyDescent="0.25">
      <c r="B762" s="254">
        <v>1</v>
      </c>
      <c r="C762" s="9" t="s">
        <v>445</v>
      </c>
      <c r="D762" s="254" t="s">
        <v>486</v>
      </c>
      <c r="E762" s="293">
        <v>4</v>
      </c>
      <c r="F762" s="271"/>
      <c r="G762" s="91">
        <f>+F762*E762</f>
        <v>0</v>
      </c>
    </row>
    <row r="763" spans="2:7" ht="13.5" thickBot="1" x14ac:dyDescent="0.25">
      <c r="B763" s="254"/>
      <c r="C763" s="9"/>
      <c r="D763" s="254"/>
      <c r="E763" s="293"/>
      <c r="F763" s="198" t="s">
        <v>45</v>
      </c>
      <c r="G763" s="222">
        <f>SUM(G762)</f>
        <v>0</v>
      </c>
    </row>
    <row r="764" spans="2:7" ht="13.5" thickBot="1" x14ac:dyDescent="0.25">
      <c r="B764" s="313"/>
      <c r="C764" s="314"/>
      <c r="D764" s="313"/>
      <c r="E764" s="315"/>
      <c r="F764" s="266"/>
      <c r="G764" s="266"/>
    </row>
    <row r="765" spans="2:7" x14ac:dyDescent="0.2">
      <c r="B765" s="361" t="s">
        <v>21</v>
      </c>
      <c r="C765" s="362"/>
      <c r="D765" s="362"/>
      <c r="E765" s="362"/>
      <c r="F765" s="316"/>
      <c r="G765" s="267">
        <f>ROUND(G763+G759+G752+G610+G590+G563+G539+G518+G499+G485+G471+G447+G416+G395+G366+G279+G257+G203+G157+G120+G90+G66+G28,0)</f>
        <v>0</v>
      </c>
    </row>
    <row r="766" spans="2:7" x14ac:dyDescent="0.2">
      <c r="B766" s="359" t="s">
        <v>990</v>
      </c>
      <c r="C766" s="360"/>
      <c r="D766" s="360"/>
      <c r="E766" s="360"/>
      <c r="F766" s="317"/>
      <c r="G766" s="318">
        <f>+ROUND(G765*F766,0)</f>
        <v>0</v>
      </c>
    </row>
    <row r="767" spans="2:7" x14ac:dyDescent="0.2">
      <c r="B767" s="355" t="s">
        <v>991</v>
      </c>
      <c r="C767" s="356"/>
      <c r="D767" s="356"/>
      <c r="E767" s="356"/>
      <c r="F767" s="319"/>
      <c r="G767" s="318">
        <f>+ROUND(G765*F767,0)</f>
        <v>0</v>
      </c>
    </row>
    <row r="768" spans="2:7" x14ac:dyDescent="0.2">
      <c r="B768" s="355" t="s">
        <v>992</v>
      </c>
      <c r="C768" s="356"/>
      <c r="D768" s="356"/>
      <c r="E768" s="356"/>
      <c r="F768" s="319"/>
      <c r="G768" s="318">
        <f>+ROUND(G765*F768,0)</f>
        <v>0</v>
      </c>
    </row>
    <row r="769" spans="2:7" ht="13.5" thickBot="1" x14ac:dyDescent="0.25">
      <c r="B769" s="357" t="s">
        <v>963</v>
      </c>
      <c r="C769" s="358"/>
      <c r="D769" s="358"/>
      <c r="E769" s="358"/>
      <c r="F769" s="309">
        <v>0.16</v>
      </c>
      <c r="G769" s="310">
        <f>+ROUND(G768*F769,0)</f>
        <v>0</v>
      </c>
    </row>
    <row r="770" spans="2:7" ht="13.5" thickBot="1" x14ac:dyDescent="0.25">
      <c r="B770" s="247"/>
      <c r="C770" s="248" t="s">
        <v>85</v>
      </c>
      <c r="D770" s="193"/>
      <c r="E770" s="311"/>
      <c r="F770" s="312"/>
      <c r="G770" s="117">
        <f>+G765+G766+G767+G768+G769</f>
        <v>0</v>
      </c>
    </row>
    <row r="771" spans="2:7" x14ac:dyDescent="0.2">
      <c r="B771"/>
      <c r="C771"/>
      <c r="D771"/>
      <c r="F771"/>
      <c r="G771"/>
    </row>
    <row r="772" spans="2:7" x14ac:dyDescent="0.2">
      <c r="B772"/>
      <c r="C772"/>
      <c r="D772"/>
      <c r="F772"/>
      <c r="G772"/>
    </row>
    <row r="773" spans="2:7" x14ac:dyDescent="0.2">
      <c r="B773"/>
      <c r="C773"/>
      <c r="D773"/>
      <c r="F773"/>
      <c r="G773"/>
    </row>
    <row r="774" spans="2:7" x14ac:dyDescent="0.2">
      <c r="B774"/>
      <c r="C774"/>
      <c r="D774"/>
      <c r="F774"/>
      <c r="G774"/>
    </row>
  </sheetData>
  <sheetProtection password="DEF2" sheet="1" objects="1" scenarios="1"/>
  <mergeCells count="39">
    <mergeCell ref="B767:E767"/>
    <mergeCell ref="B768:E768"/>
    <mergeCell ref="B769:E769"/>
    <mergeCell ref="B766:E766"/>
    <mergeCell ref="D492:G492"/>
    <mergeCell ref="D500:G500"/>
    <mergeCell ref="D519:G519"/>
    <mergeCell ref="D525:G525"/>
    <mergeCell ref="D540:G540"/>
    <mergeCell ref="D553:G553"/>
    <mergeCell ref="D564:G564"/>
    <mergeCell ref="D591:G591"/>
    <mergeCell ref="D605:G605"/>
    <mergeCell ref="D746:G746"/>
    <mergeCell ref="B765:E765"/>
    <mergeCell ref="D486:G486"/>
    <mergeCell ref="D210:G210"/>
    <mergeCell ref="D232:G232"/>
    <mergeCell ref="D258:G258"/>
    <mergeCell ref="E280:G280"/>
    <mergeCell ref="D367:G367"/>
    <mergeCell ref="D368:G368"/>
    <mergeCell ref="D396:G396"/>
    <mergeCell ref="D397:G397"/>
    <mergeCell ref="D417:G417"/>
    <mergeCell ref="D418:G418"/>
    <mergeCell ref="D472:G472"/>
    <mergeCell ref="D205:G205"/>
    <mergeCell ref="B2:G2"/>
    <mergeCell ref="B3:G3"/>
    <mergeCell ref="B4:G4"/>
    <mergeCell ref="B5:G5"/>
    <mergeCell ref="D46:G46"/>
    <mergeCell ref="D67:G67"/>
    <mergeCell ref="D121:G121"/>
    <mergeCell ref="D127:G127"/>
    <mergeCell ref="D151:G151"/>
    <mergeCell ref="D158:G158"/>
    <mergeCell ref="D204:G204"/>
  </mergeCells>
  <printOptions horizontalCentered="1"/>
  <pageMargins left="0.31496062992125984" right="0.31496062992125984" top="0.55118110236220474" bottom="0.55118110236220474" header="0.31496062992125984" footer="0.31496062992125984"/>
  <pageSetup scale="62" orientation="portrait" r:id="rId1"/>
  <rowBreaks count="3" manualBreakCount="3">
    <brk id="610" min="1" max="6" man="1"/>
    <brk id="675" min="1" max="6" man="1"/>
    <brk id="727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414"/>
  <sheetViews>
    <sheetView workbookViewId="0">
      <selection sqref="A1:F1"/>
    </sheetView>
  </sheetViews>
  <sheetFormatPr baseColWidth="10" defaultRowHeight="12.75" x14ac:dyDescent="0.2"/>
  <cols>
    <col min="1" max="1" width="7.85546875" customWidth="1"/>
    <col min="2" max="2" width="55.140625" customWidth="1"/>
    <col min="4" max="4" width="12.85546875" customWidth="1"/>
    <col min="5" max="5" width="18.140625" customWidth="1"/>
    <col min="6" max="6" width="22.42578125" customWidth="1"/>
    <col min="7" max="7" width="16.42578125" style="49" hidden="1" customWidth="1"/>
    <col min="8" max="10" width="20.5703125" style="49" customWidth="1"/>
    <col min="11" max="11" width="0.140625" style="49" customWidth="1"/>
    <col min="12" max="13" width="15.140625" style="49" customWidth="1"/>
    <col min="14" max="14" width="15.28515625" style="49" customWidth="1"/>
  </cols>
  <sheetData>
    <row r="1" spans="1:6" ht="15.75" thickBot="1" x14ac:dyDescent="0.25">
      <c r="A1" s="320" t="s">
        <v>261</v>
      </c>
      <c r="B1" s="321"/>
      <c r="C1" s="321"/>
      <c r="D1" s="321"/>
      <c r="E1" s="321"/>
      <c r="F1" s="322"/>
    </row>
    <row r="2" spans="1:6" x14ac:dyDescent="0.2">
      <c r="A2" s="328" t="s">
        <v>47</v>
      </c>
      <c r="B2" s="329"/>
      <c r="C2" s="329"/>
      <c r="D2" s="329"/>
      <c r="E2" s="329"/>
      <c r="F2" s="330"/>
    </row>
    <row r="3" spans="1:6" ht="13.5" thickBot="1" x14ac:dyDescent="0.25">
      <c r="A3" s="331"/>
      <c r="B3" s="332"/>
      <c r="C3" s="332"/>
      <c r="D3" s="332"/>
      <c r="E3" s="332"/>
      <c r="F3" s="333"/>
    </row>
    <row r="4" spans="1:6" ht="14.25" x14ac:dyDescent="0.2">
      <c r="A4" s="334" t="s">
        <v>29</v>
      </c>
      <c r="B4" s="335"/>
      <c r="C4" s="335"/>
      <c r="D4" s="335"/>
      <c r="E4" s="335"/>
      <c r="F4" s="336"/>
    </row>
    <row r="5" spans="1:6" ht="14.25" x14ac:dyDescent="0.2">
      <c r="A5" s="337" t="s">
        <v>203</v>
      </c>
      <c r="B5" s="338"/>
      <c r="C5" s="338"/>
      <c r="D5" s="338"/>
      <c r="E5" s="338"/>
      <c r="F5" s="339"/>
    </row>
    <row r="6" spans="1:6" ht="15" thickBot="1" x14ac:dyDescent="0.25">
      <c r="A6" s="340" t="s">
        <v>28</v>
      </c>
      <c r="B6" s="341"/>
      <c r="C6" s="341"/>
      <c r="D6" s="341"/>
      <c r="E6" s="341"/>
      <c r="F6" s="342"/>
    </row>
    <row r="7" spans="1:6" ht="14.25" x14ac:dyDescent="0.2">
      <c r="A7" s="6" t="s">
        <v>0</v>
      </c>
      <c r="B7" s="6" t="s">
        <v>1</v>
      </c>
      <c r="C7" s="6" t="s">
        <v>52</v>
      </c>
      <c r="D7" s="61" t="s">
        <v>204</v>
      </c>
      <c r="E7" s="6" t="s">
        <v>2</v>
      </c>
      <c r="F7" s="7" t="s">
        <v>3</v>
      </c>
    </row>
    <row r="8" spans="1:6" ht="25.5" customHeight="1" x14ac:dyDescent="0.2">
      <c r="A8" s="46" t="s">
        <v>25</v>
      </c>
      <c r="B8" s="102" t="s">
        <v>29</v>
      </c>
      <c r="C8" s="104"/>
      <c r="D8" s="104"/>
      <c r="E8" s="104"/>
      <c r="F8" s="104"/>
    </row>
    <row r="9" spans="1:6" x14ac:dyDescent="0.2">
      <c r="A9" s="81"/>
      <c r="B9" s="37"/>
      <c r="C9" s="104"/>
      <c r="D9" s="104"/>
      <c r="E9" s="104"/>
      <c r="F9" s="104"/>
    </row>
    <row r="10" spans="1:6" x14ac:dyDescent="0.2">
      <c r="A10" s="46" t="s">
        <v>26</v>
      </c>
      <c r="B10" s="8" t="s">
        <v>4</v>
      </c>
      <c r="C10" s="104"/>
      <c r="D10" s="104"/>
      <c r="E10" s="104"/>
      <c r="F10" s="104"/>
    </row>
    <row r="11" spans="1:6" x14ac:dyDescent="0.2">
      <c r="A11" s="82" t="s">
        <v>27</v>
      </c>
      <c r="B11" s="8" t="s">
        <v>10</v>
      </c>
      <c r="C11" s="104"/>
      <c r="D11" s="104"/>
      <c r="E11" s="104"/>
      <c r="F11" s="104"/>
    </row>
    <row r="12" spans="1:6" x14ac:dyDescent="0.2">
      <c r="A12" s="25">
        <v>1</v>
      </c>
      <c r="B12" s="40" t="s">
        <v>58</v>
      </c>
      <c r="C12" s="29" t="s">
        <v>205</v>
      </c>
      <c r="D12" s="65"/>
      <c r="E12" s="30">
        <v>5740</v>
      </c>
      <c r="F12" s="30">
        <f xml:space="preserve"> D12*E12</f>
        <v>0</v>
      </c>
    </row>
    <row r="13" spans="1:6" x14ac:dyDescent="0.2">
      <c r="A13" s="25">
        <v>2</v>
      </c>
      <c r="B13" s="1" t="s">
        <v>5</v>
      </c>
      <c r="C13" s="2" t="s">
        <v>60</v>
      </c>
      <c r="D13" s="66"/>
      <c r="E13" s="20">
        <v>1820</v>
      </c>
      <c r="F13" s="20">
        <f xml:space="preserve"> D13*E13</f>
        <v>0</v>
      </c>
    </row>
    <row r="14" spans="1:6" ht="13.5" thickBot="1" x14ac:dyDescent="0.25">
      <c r="A14" s="25">
        <v>3</v>
      </c>
      <c r="B14" s="1" t="s">
        <v>208</v>
      </c>
      <c r="C14" s="2" t="s">
        <v>60</v>
      </c>
      <c r="D14" s="66"/>
      <c r="E14" s="20">
        <v>1802</v>
      </c>
      <c r="F14" s="20">
        <f xml:space="preserve"> D14*E14</f>
        <v>0</v>
      </c>
    </row>
    <row r="15" spans="1:6" ht="13.5" thickBot="1" x14ac:dyDescent="0.25">
      <c r="A15" s="83"/>
      <c r="B15" s="1"/>
      <c r="C15" s="2"/>
      <c r="D15" s="66"/>
      <c r="E15" s="103" t="s">
        <v>45</v>
      </c>
      <c r="F15" s="84">
        <f>SUM(F12:F14)</f>
        <v>0</v>
      </c>
    </row>
    <row r="16" spans="1:6" x14ac:dyDescent="0.2">
      <c r="A16" s="46" t="s">
        <v>31</v>
      </c>
      <c r="B16" s="28" t="s">
        <v>6</v>
      </c>
      <c r="C16" s="363"/>
      <c r="D16" s="363"/>
      <c r="E16" s="363"/>
      <c r="F16" s="364"/>
    </row>
    <row r="17" spans="1:6" ht="15" x14ac:dyDescent="0.2">
      <c r="A17" s="25">
        <v>1</v>
      </c>
      <c r="B17" s="35" t="s">
        <v>206</v>
      </c>
      <c r="C17" s="29" t="s">
        <v>61</v>
      </c>
      <c r="D17" s="65"/>
      <c r="E17" s="30">
        <v>25229</v>
      </c>
      <c r="F17" s="20">
        <f t="shared" ref="F17:F23" si="0" xml:space="preserve"> D17*E17</f>
        <v>0</v>
      </c>
    </row>
    <row r="18" spans="1:6" ht="15" x14ac:dyDescent="0.2">
      <c r="A18" s="25">
        <v>2</v>
      </c>
      <c r="B18" s="1" t="s">
        <v>207</v>
      </c>
      <c r="C18" s="2" t="s">
        <v>61</v>
      </c>
      <c r="D18" s="66"/>
      <c r="E18" s="20">
        <v>18419</v>
      </c>
      <c r="F18" s="20">
        <f t="shared" si="0"/>
        <v>0</v>
      </c>
    </row>
    <row r="19" spans="1:6" ht="15" x14ac:dyDescent="0.2">
      <c r="A19" s="25">
        <v>3</v>
      </c>
      <c r="B19" s="1" t="s">
        <v>53</v>
      </c>
      <c r="C19" s="2" t="s">
        <v>61</v>
      </c>
      <c r="D19" s="66"/>
      <c r="E19" s="20">
        <v>725507</v>
      </c>
      <c r="F19" s="20">
        <f t="shared" si="0"/>
        <v>0</v>
      </c>
    </row>
    <row r="20" spans="1:6" x14ac:dyDescent="0.2">
      <c r="A20" s="25">
        <v>4</v>
      </c>
      <c r="B20" s="1" t="s">
        <v>257</v>
      </c>
      <c r="C20" s="2" t="s">
        <v>48</v>
      </c>
      <c r="D20" s="66"/>
      <c r="E20" s="20">
        <v>3453</v>
      </c>
      <c r="F20" s="20">
        <f t="shared" si="0"/>
        <v>0</v>
      </c>
    </row>
    <row r="21" spans="1:6" x14ac:dyDescent="0.2">
      <c r="A21" s="25">
        <v>5</v>
      </c>
      <c r="B21" s="1" t="s">
        <v>258</v>
      </c>
      <c r="C21" s="2" t="s">
        <v>48</v>
      </c>
      <c r="D21" s="66"/>
      <c r="E21" s="20">
        <v>3453</v>
      </c>
      <c r="F21" s="20">
        <f t="shared" si="0"/>
        <v>0</v>
      </c>
    </row>
    <row r="22" spans="1:6" ht="15" x14ac:dyDescent="0.2">
      <c r="A22" s="25">
        <v>6</v>
      </c>
      <c r="B22" s="1" t="s">
        <v>49</v>
      </c>
      <c r="C22" s="2" t="s">
        <v>61</v>
      </c>
      <c r="D22" s="66"/>
      <c r="E22" s="20">
        <v>10949</v>
      </c>
      <c r="F22" s="20">
        <f t="shared" si="0"/>
        <v>0</v>
      </c>
    </row>
    <row r="23" spans="1:6" ht="15.75" thickBot="1" x14ac:dyDescent="0.25">
      <c r="A23" s="25">
        <v>7</v>
      </c>
      <c r="B23" s="1" t="s">
        <v>12</v>
      </c>
      <c r="C23" s="2" t="s">
        <v>61</v>
      </c>
      <c r="D23" s="66"/>
      <c r="E23" s="34">
        <v>39531</v>
      </c>
      <c r="F23" s="27">
        <f t="shared" si="0"/>
        <v>0</v>
      </c>
    </row>
    <row r="24" spans="1:6" ht="13.5" thickBot="1" x14ac:dyDescent="0.25">
      <c r="A24" s="83"/>
      <c r="B24" s="1"/>
      <c r="C24" s="2"/>
      <c r="D24" s="66"/>
      <c r="E24" s="103" t="s">
        <v>45</v>
      </c>
      <c r="F24" s="84">
        <f>SUM(F17:F23)</f>
        <v>0</v>
      </c>
    </row>
    <row r="25" spans="1:6" x14ac:dyDescent="0.2">
      <c r="A25" s="47" t="s">
        <v>32</v>
      </c>
      <c r="B25" s="8" t="s">
        <v>13</v>
      </c>
      <c r="C25" s="368"/>
      <c r="D25" s="363"/>
      <c r="E25" s="363"/>
      <c r="F25" s="364"/>
    </row>
    <row r="26" spans="1:6" x14ac:dyDescent="0.2">
      <c r="A26" s="25">
        <v>1</v>
      </c>
      <c r="B26" s="35" t="s">
        <v>7</v>
      </c>
      <c r="C26" s="29" t="s">
        <v>30</v>
      </c>
      <c r="D26" s="65"/>
      <c r="E26" s="30">
        <v>5000000</v>
      </c>
      <c r="F26" s="20">
        <f t="shared" ref="F26:F33" si="1">D26*E26</f>
        <v>0</v>
      </c>
    </row>
    <row r="27" spans="1:6" x14ac:dyDescent="0.2">
      <c r="A27" s="25">
        <v>2</v>
      </c>
      <c r="B27" s="1" t="s">
        <v>8</v>
      </c>
      <c r="C27" s="2" t="s">
        <v>30</v>
      </c>
      <c r="D27" s="66"/>
      <c r="E27" s="20">
        <v>5000000</v>
      </c>
      <c r="F27" s="20">
        <f t="shared" si="1"/>
        <v>0</v>
      </c>
    </row>
    <row r="28" spans="1:6" x14ac:dyDescent="0.2">
      <c r="A28" s="25">
        <v>3</v>
      </c>
      <c r="B28" s="1" t="s">
        <v>209</v>
      </c>
      <c r="C28" s="2" t="s">
        <v>19</v>
      </c>
      <c r="D28" s="66"/>
      <c r="E28" s="20">
        <v>60000</v>
      </c>
      <c r="F28" s="20">
        <f t="shared" si="1"/>
        <v>0</v>
      </c>
    </row>
    <row r="29" spans="1:6" ht="25.5" x14ac:dyDescent="0.2">
      <c r="A29" s="85">
        <v>4</v>
      </c>
      <c r="B29" s="109" t="s">
        <v>246</v>
      </c>
      <c r="C29" s="26" t="s">
        <v>19</v>
      </c>
      <c r="D29" s="69"/>
      <c r="E29" s="27">
        <v>2188000</v>
      </c>
      <c r="F29" s="20">
        <f t="shared" si="1"/>
        <v>0</v>
      </c>
    </row>
    <row r="30" spans="1:6" x14ac:dyDescent="0.2">
      <c r="A30" s="85">
        <v>5</v>
      </c>
      <c r="B30" s="48" t="s">
        <v>247</v>
      </c>
      <c r="C30" s="26" t="s">
        <v>19</v>
      </c>
      <c r="D30" s="69"/>
      <c r="E30" s="27">
        <v>118320</v>
      </c>
      <c r="F30" s="20">
        <f t="shared" si="1"/>
        <v>0</v>
      </c>
    </row>
    <row r="31" spans="1:6" x14ac:dyDescent="0.2">
      <c r="A31" s="85">
        <v>6</v>
      </c>
      <c r="B31" s="48" t="s">
        <v>248</v>
      </c>
      <c r="C31" s="26" t="s">
        <v>44</v>
      </c>
      <c r="D31" s="69"/>
      <c r="E31" s="27">
        <v>174000</v>
      </c>
      <c r="F31" s="20">
        <f t="shared" si="1"/>
        <v>0</v>
      </c>
    </row>
    <row r="32" spans="1:6" x14ac:dyDescent="0.2">
      <c r="A32" s="85">
        <v>7</v>
      </c>
      <c r="B32" s="48" t="s">
        <v>249</v>
      </c>
      <c r="C32" s="26" t="s">
        <v>19</v>
      </c>
      <c r="D32" s="69"/>
      <c r="E32" s="27">
        <v>69600</v>
      </c>
      <c r="F32" s="27">
        <f t="shared" si="1"/>
        <v>0</v>
      </c>
    </row>
    <row r="33" spans="1:13" ht="28.5" customHeight="1" thickBot="1" x14ac:dyDescent="0.25">
      <c r="A33" s="25">
        <v>4</v>
      </c>
      <c r="B33" s="23" t="s">
        <v>210</v>
      </c>
      <c r="C33" s="2" t="s">
        <v>19</v>
      </c>
      <c r="D33" s="66"/>
      <c r="E33" s="34">
        <v>1100000</v>
      </c>
      <c r="F33" s="27">
        <f t="shared" si="1"/>
        <v>0</v>
      </c>
    </row>
    <row r="34" spans="1:13" ht="13.5" thickBot="1" x14ac:dyDescent="0.25">
      <c r="A34" s="83"/>
      <c r="B34" s="1"/>
      <c r="C34" s="2"/>
      <c r="D34" s="66"/>
      <c r="E34" s="103" t="s">
        <v>45</v>
      </c>
      <c r="F34" s="84">
        <f>SUM(F26:F33)</f>
        <v>0</v>
      </c>
      <c r="G34" s="105"/>
      <c r="H34" s="106"/>
      <c r="I34" s="106"/>
      <c r="J34" s="106"/>
      <c r="K34" s="106"/>
      <c r="L34" s="106"/>
      <c r="M34" s="106"/>
    </row>
    <row r="35" spans="1:13" x14ac:dyDescent="0.2">
      <c r="A35" s="47">
        <v>1.2</v>
      </c>
      <c r="B35" s="8" t="s">
        <v>9</v>
      </c>
      <c r="C35" s="368"/>
      <c r="D35" s="363"/>
      <c r="E35" s="363"/>
      <c r="F35" s="364"/>
    </row>
    <row r="36" spans="1:13" x14ac:dyDescent="0.2">
      <c r="A36" s="86" t="s">
        <v>33</v>
      </c>
      <c r="B36" s="28" t="s">
        <v>10</v>
      </c>
      <c r="C36" s="29"/>
      <c r="D36" s="65"/>
      <c r="E36" s="30"/>
      <c r="F36" s="30"/>
    </row>
    <row r="37" spans="1:13" x14ac:dyDescent="0.2">
      <c r="A37" s="25">
        <v>1</v>
      </c>
      <c r="B37" s="1" t="s">
        <v>15</v>
      </c>
      <c r="C37" s="2" t="s">
        <v>60</v>
      </c>
      <c r="D37" s="66">
        <f>+'presupuesto de obra'!D37/5</f>
        <v>980</v>
      </c>
      <c r="E37" s="20">
        <v>5740</v>
      </c>
      <c r="F37" s="20">
        <f>+E37*D37</f>
        <v>5625200</v>
      </c>
    </row>
    <row r="38" spans="1:13" x14ac:dyDescent="0.2">
      <c r="A38" s="25">
        <v>2</v>
      </c>
      <c r="B38" s="1" t="s">
        <v>5</v>
      </c>
      <c r="C38" s="2" t="s">
        <v>60</v>
      </c>
      <c r="D38" s="66">
        <f>+'presupuesto de obra'!D38/5</f>
        <v>980</v>
      </c>
      <c r="E38" s="20">
        <v>1820</v>
      </c>
      <c r="F38" s="20">
        <f>+E38*D38</f>
        <v>1783600</v>
      </c>
    </row>
    <row r="39" spans="1:13" ht="13.5" thickBot="1" x14ac:dyDescent="0.25">
      <c r="A39" s="25">
        <v>3</v>
      </c>
      <c r="B39" s="1" t="s">
        <v>208</v>
      </c>
      <c r="C39" s="2" t="s">
        <v>60</v>
      </c>
      <c r="D39" s="66">
        <f>+'presupuesto de obra'!D39/5</f>
        <v>980</v>
      </c>
      <c r="E39" s="34">
        <v>1802</v>
      </c>
      <c r="F39" s="34">
        <f>+E39*D39</f>
        <v>1765960</v>
      </c>
    </row>
    <row r="40" spans="1:13" ht="13.5" thickBot="1" x14ac:dyDescent="0.25">
      <c r="A40" s="83"/>
      <c r="B40" s="1"/>
      <c r="C40" s="2"/>
      <c r="D40" s="66"/>
      <c r="E40" s="103" t="s">
        <v>45</v>
      </c>
      <c r="F40" s="84">
        <f>SUM(F37:F39)</f>
        <v>9174760</v>
      </c>
    </row>
    <row r="41" spans="1:13" x14ac:dyDescent="0.2">
      <c r="A41" s="46" t="s">
        <v>34</v>
      </c>
      <c r="B41" s="28" t="s">
        <v>11</v>
      </c>
      <c r="C41" s="363"/>
      <c r="D41" s="363"/>
      <c r="E41" s="363"/>
      <c r="F41" s="364"/>
    </row>
    <row r="42" spans="1:13" ht="15" x14ac:dyDescent="0.2">
      <c r="A42" s="25">
        <v>1</v>
      </c>
      <c r="B42" s="35" t="s">
        <v>206</v>
      </c>
      <c r="C42" s="29" t="s">
        <v>61</v>
      </c>
      <c r="D42" s="65">
        <f>+'presupuesto de obra'!D42/5</f>
        <v>11.000000000000002</v>
      </c>
      <c r="E42" s="30">
        <v>25229</v>
      </c>
      <c r="F42" s="30">
        <f t="shared" ref="F42:F51" si="2">+E42*D42</f>
        <v>277519.00000000006</v>
      </c>
    </row>
    <row r="43" spans="1:13" ht="15" x14ac:dyDescent="0.2">
      <c r="A43" s="25">
        <v>2</v>
      </c>
      <c r="B43" s="1" t="s">
        <v>207</v>
      </c>
      <c r="C43" s="2" t="s">
        <v>61</v>
      </c>
      <c r="D43" s="65">
        <f>+'presupuesto de obra'!D43/5</f>
        <v>13483.8</v>
      </c>
      <c r="E43" s="20">
        <v>18419</v>
      </c>
      <c r="F43" s="20">
        <f t="shared" si="2"/>
        <v>248358112.19999999</v>
      </c>
    </row>
    <row r="44" spans="1:13" ht="15" x14ac:dyDescent="0.2">
      <c r="A44" s="25">
        <v>3</v>
      </c>
      <c r="B44" s="1" t="s">
        <v>54</v>
      </c>
      <c r="C44" s="2" t="s">
        <v>61</v>
      </c>
      <c r="D44" s="65">
        <f>+'presupuesto de obra'!D44/5</f>
        <v>646.08000000000004</v>
      </c>
      <c r="E44" s="20">
        <v>725507</v>
      </c>
      <c r="F44" s="20">
        <f t="shared" si="2"/>
        <v>468735562.56</v>
      </c>
    </row>
    <row r="45" spans="1:13" x14ac:dyDescent="0.2">
      <c r="A45" s="25">
        <v>4</v>
      </c>
      <c r="B45" s="1" t="s">
        <v>211</v>
      </c>
      <c r="C45" s="2" t="s">
        <v>48</v>
      </c>
      <c r="D45" s="65">
        <f>+'presupuesto de obra'!D45/5</f>
        <v>14280</v>
      </c>
      <c r="E45" s="20">
        <v>3453</v>
      </c>
      <c r="F45" s="20">
        <f t="shared" si="2"/>
        <v>49308840</v>
      </c>
    </row>
    <row r="46" spans="1:13" x14ac:dyDescent="0.2">
      <c r="A46" s="25">
        <v>5</v>
      </c>
      <c r="B46" s="1" t="s">
        <v>212</v>
      </c>
      <c r="C46" s="2" t="s">
        <v>48</v>
      </c>
      <c r="D46" s="65">
        <f>+'presupuesto de obra'!D46/5</f>
        <v>1062</v>
      </c>
      <c r="E46" s="20">
        <v>3453</v>
      </c>
      <c r="F46" s="20">
        <f t="shared" si="2"/>
        <v>3667086</v>
      </c>
    </row>
    <row r="47" spans="1:13" x14ac:dyDescent="0.2">
      <c r="A47" s="25">
        <v>6</v>
      </c>
      <c r="B47" s="1" t="s">
        <v>213</v>
      </c>
      <c r="C47" s="2" t="s">
        <v>48</v>
      </c>
      <c r="D47" s="65">
        <f>+'presupuesto de obra'!D47/5</f>
        <v>14609.8</v>
      </c>
      <c r="E47" s="20">
        <v>3453</v>
      </c>
      <c r="F47" s="20">
        <f t="shared" si="2"/>
        <v>50447639.399999999</v>
      </c>
    </row>
    <row r="48" spans="1:13" x14ac:dyDescent="0.2">
      <c r="A48" s="25">
        <v>7</v>
      </c>
      <c r="B48" s="1" t="s">
        <v>214</v>
      </c>
      <c r="C48" s="2" t="s">
        <v>48</v>
      </c>
      <c r="D48" s="65">
        <f>+'presupuesto de obra'!D48/5</f>
        <v>317.60000000000002</v>
      </c>
      <c r="E48" s="20">
        <v>3453</v>
      </c>
      <c r="F48" s="20">
        <f t="shared" si="2"/>
        <v>1096672.8</v>
      </c>
    </row>
    <row r="49" spans="1:14" x14ac:dyDescent="0.2">
      <c r="A49" s="25">
        <v>8</v>
      </c>
      <c r="B49" s="1" t="s">
        <v>215</v>
      </c>
      <c r="C49" s="2" t="s">
        <v>48</v>
      </c>
      <c r="D49" s="65">
        <f>+'presupuesto de obra'!D49/5</f>
        <v>122.2</v>
      </c>
      <c r="E49" s="20">
        <v>3453</v>
      </c>
      <c r="F49" s="20">
        <f t="shared" si="2"/>
        <v>421956.60000000003</v>
      </c>
    </row>
    <row r="50" spans="1:14" ht="24.75" customHeight="1" x14ac:dyDescent="0.2">
      <c r="A50" s="25">
        <v>9</v>
      </c>
      <c r="B50" s="23" t="s">
        <v>49</v>
      </c>
      <c r="C50" s="2" t="s">
        <v>61</v>
      </c>
      <c r="D50" s="65">
        <f>+'presupuesto de obra'!D50/5</f>
        <v>18</v>
      </c>
      <c r="E50" s="20">
        <v>10949</v>
      </c>
      <c r="F50" s="20">
        <f t="shared" si="2"/>
        <v>197082</v>
      </c>
    </row>
    <row r="51" spans="1:14" ht="15.75" thickBot="1" x14ac:dyDescent="0.25">
      <c r="A51" s="25">
        <v>10</v>
      </c>
      <c r="B51" s="1" t="s">
        <v>12</v>
      </c>
      <c r="C51" s="2" t="s">
        <v>61</v>
      </c>
      <c r="D51" s="65">
        <f>+'presupuesto de obra'!D51/5</f>
        <v>81.72</v>
      </c>
      <c r="E51" s="27">
        <v>39531</v>
      </c>
      <c r="F51" s="27">
        <f t="shared" si="2"/>
        <v>3230473.32</v>
      </c>
    </row>
    <row r="52" spans="1:14" ht="13.5" thickBot="1" x14ac:dyDescent="0.25">
      <c r="A52" s="83"/>
      <c r="B52" s="1"/>
      <c r="C52" s="2"/>
      <c r="D52" s="66"/>
      <c r="E52" s="103" t="s">
        <v>45</v>
      </c>
      <c r="F52" s="84">
        <f>SUM(F42:F51)</f>
        <v>825740943.88</v>
      </c>
    </row>
    <row r="53" spans="1:14" x14ac:dyDescent="0.2">
      <c r="A53" s="50"/>
      <c r="B53" s="51" t="s">
        <v>216</v>
      </c>
      <c r="C53" s="120"/>
      <c r="D53" s="70"/>
      <c r="E53" s="369"/>
      <c r="F53" s="370"/>
    </row>
    <row r="54" spans="1:14" x14ac:dyDescent="0.2">
      <c r="A54" s="46" t="s">
        <v>35</v>
      </c>
      <c r="B54" s="8" t="s">
        <v>13</v>
      </c>
      <c r="C54" s="371"/>
      <c r="D54" s="372"/>
      <c r="E54" s="372"/>
      <c r="F54" s="373"/>
    </row>
    <row r="55" spans="1:14" ht="35.25" customHeight="1" x14ac:dyDescent="0.2">
      <c r="A55" s="25">
        <v>1</v>
      </c>
      <c r="B55" s="23" t="s">
        <v>297</v>
      </c>
      <c r="C55" s="2" t="s">
        <v>46</v>
      </c>
      <c r="D55" s="65">
        <f>+'presupuesto de obra'!D60/5</f>
        <v>8</v>
      </c>
      <c r="E55" s="20">
        <v>89000000</v>
      </c>
      <c r="F55" s="20">
        <f>+D55*E55</f>
        <v>712000000</v>
      </c>
    </row>
    <row r="56" spans="1:14" ht="13.5" thickBot="1" x14ac:dyDescent="0.25">
      <c r="A56" s="85">
        <v>2</v>
      </c>
      <c r="B56" s="48" t="s">
        <v>57</v>
      </c>
      <c r="C56" s="26" t="s">
        <v>30</v>
      </c>
      <c r="D56" s="69">
        <v>1</v>
      </c>
      <c r="E56" s="27">
        <f>2*220000000/10</f>
        <v>44000000</v>
      </c>
      <c r="F56" s="20">
        <f>+D56*E56</f>
        <v>44000000</v>
      </c>
    </row>
    <row r="57" spans="1:14" ht="13.5" thickBot="1" x14ac:dyDescent="0.25">
      <c r="A57" s="50"/>
      <c r="B57" s="1"/>
      <c r="C57" s="2"/>
      <c r="D57" s="66"/>
      <c r="E57" s="103" t="s">
        <v>45</v>
      </c>
      <c r="F57" s="84">
        <f>SUM(F55:F56)</f>
        <v>756000000</v>
      </c>
      <c r="G57" s="105"/>
      <c r="H57" s="105"/>
      <c r="I57" s="105"/>
      <c r="J57" s="105"/>
      <c r="K57" s="106"/>
      <c r="L57" s="106"/>
      <c r="M57" s="106"/>
      <c r="N57" s="106"/>
    </row>
    <row r="58" spans="1:14" x14ac:dyDescent="0.2">
      <c r="A58" s="82">
        <v>1.3</v>
      </c>
      <c r="B58" s="28" t="s">
        <v>14</v>
      </c>
      <c r="C58" s="363"/>
      <c r="D58" s="363"/>
      <c r="E58" s="363"/>
      <c r="F58" s="364"/>
    </row>
    <row r="59" spans="1:14" x14ac:dyDescent="0.2">
      <c r="A59" s="46" t="s">
        <v>36</v>
      </c>
      <c r="B59" s="28" t="s">
        <v>10</v>
      </c>
      <c r="C59" s="29"/>
      <c r="D59" s="65"/>
      <c r="E59" s="30"/>
      <c r="F59" s="30"/>
    </row>
    <row r="60" spans="1:14" x14ac:dyDescent="0.2">
      <c r="A60" s="25">
        <v>1</v>
      </c>
      <c r="B60" s="1" t="s">
        <v>15</v>
      </c>
      <c r="C60" s="2" t="s">
        <v>60</v>
      </c>
      <c r="D60" s="65">
        <f>+'presupuesto de obra'!D65/5</f>
        <v>105</v>
      </c>
      <c r="E60" s="20">
        <f>+E37</f>
        <v>5740</v>
      </c>
      <c r="F60" s="20">
        <f>+E60*D60</f>
        <v>602700</v>
      </c>
    </row>
    <row r="61" spans="1:14" x14ac:dyDescent="0.2">
      <c r="A61" s="25">
        <v>2</v>
      </c>
      <c r="B61" s="1" t="s">
        <v>5</v>
      </c>
      <c r="C61" s="2" t="s">
        <v>60</v>
      </c>
      <c r="D61" s="65">
        <f>+'presupuesto de obra'!D66/5</f>
        <v>105</v>
      </c>
      <c r="E61" s="20">
        <f>+E38</f>
        <v>1820</v>
      </c>
      <c r="F61" s="20">
        <f>+E61*D61</f>
        <v>191100</v>
      </c>
    </row>
    <row r="62" spans="1:14" ht="13.5" thickBot="1" x14ac:dyDescent="0.25">
      <c r="A62" s="25">
        <v>3</v>
      </c>
      <c r="B62" s="1" t="s">
        <v>208</v>
      </c>
      <c r="C62" s="2" t="s">
        <v>60</v>
      </c>
      <c r="D62" s="65">
        <f>+'presupuesto de obra'!D67/5</f>
        <v>105</v>
      </c>
      <c r="E62" s="27">
        <f>+E39</f>
        <v>1802</v>
      </c>
      <c r="F62" s="27">
        <f>+E62*D62</f>
        <v>189210</v>
      </c>
    </row>
    <row r="63" spans="1:14" ht="13.5" thickBot="1" x14ac:dyDescent="0.25">
      <c r="A63" s="25"/>
      <c r="B63" s="1"/>
      <c r="C63" s="2"/>
      <c r="D63" s="71"/>
      <c r="E63" s="36" t="s">
        <v>45</v>
      </c>
      <c r="F63" s="84">
        <f>SUM(F60:F62)</f>
        <v>983010</v>
      </c>
    </row>
    <row r="64" spans="1:14" x14ac:dyDescent="0.2">
      <c r="A64" s="46" t="s">
        <v>37</v>
      </c>
      <c r="B64" s="8" t="s">
        <v>16</v>
      </c>
      <c r="C64" s="2"/>
      <c r="D64" s="66"/>
      <c r="E64" s="30"/>
      <c r="F64" s="30"/>
    </row>
    <row r="65" spans="1:13" ht="15" x14ac:dyDescent="0.2">
      <c r="A65" s="25">
        <v>1</v>
      </c>
      <c r="B65" s="35" t="s">
        <v>206</v>
      </c>
      <c r="C65" s="2" t="s">
        <v>61</v>
      </c>
      <c r="D65" s="65">
        <f>+'presupuesto de obra'!D70/5</f>
        <v>4.4000000000000004</v>
      </c>
      <c r="E65" s="20">
        <f>+E42</f>
        <v>25229</v>
      </c>
      <c r="F65" s="20">
        <f t="shared" ref="F65:F70" si="3">+E65*D65</f>
        <v>111007.6</v>
      </c>
    </row>
    <row r="66" spans="1:13" ht="15" x14ac:dyDescent="0.2">
      <c r="A66" s="25">
        <v>2</v>
      </c>
      <c r="B66" s="1" t="s">
        <v>207</v>
      </c>
      <c r="C66" s="2" t="s">
        <v>61</v>
      </c>
      <c r="D66" s="65">
        <f>+'presupuesto de obra'!D71/5</f>
        <v>930.53399999999999</v>
      </c>
      <c r="E66" s="20">
        <v>18419</v>
      </c>
      <c r="F66" s="20">
        <f t="shared" si="3"/>
        <v>17139505.745999999</v>
      </c>
    </row>
    <row r="67" spans="1:13" ht="27" customHeight="1" x14ac:dyDescent="0.2">
      <c r="A67" s="25">
        <v>3</v>
      </c>
      <c r="B67" s="23" t="s">
        <v>55</v>
      </c>
      <c r="C67" s="2" t="s">
        <v>61</v>
      </c>
      <c r="D67" s="65">
        <f>+'presupuesto de obra'!D72/5</f>
        <v>72.66</v>
      </c>
      <c r="E67" s="20">
        <f>+E44</f>
        <v>725507</v>
      </c>
      <c r="F67" s="20">
        <f t="shared" si="3"/>
        <v>52715338.619999997</v>
      </c>
    </row>
    <row r="68" spans="1:13" ht="25.5" x14ac:dyDescent="0.2">
      <c r="A68" s="25">
        <v>4</v>
      </c>
      <c r="B68" s="23" t="s">
        <v>49</v>
      </c>
      <c r="C68" s="2" t="s">
        <v>61</v>
      </c>
      <c r="D68" s="65">
        <f>+'presupuesto de obra'!D73/5</f>
        <v>3</v>
      </c>
      <c r="E68" s="20">
        <f>+E50</f>
        <v>10949</v>
      </c>
      <c r="F68" s="20">
        <f t="shared" si="3"/>
        <v>32847</v>
      </c>
    </row>
    <row r="69" spans="1:13" ht="15" x14ac:dyDescent="0.2">
      <c r="A69" s="25">
        <v>5</v>
      </c>
      <c r="B69" s="1" t="s">
        <v>12</v>
      </c>
      <c r="C69" s="2" t="s">
        <v>61</v>
      </c>
      <c r="D69" s="65">
        <f>+'presupuesto de obra'!D74/5</f>
        <v>19.3</v>
      </c>
      <c r="E69" s="20">
        <f>+E51</f>
        <v>39531</v>
      </c>
      <c r="F69" s="20">
        <f t="shared" si="3"/>
        <v>762948.3</v>
      </c>
    </row>
    <row r="70" spans="1:13" ht="15.75" thickBot="1" x14ac:dyDescent="0.25">
      <c r="A70" s="25">
        <v>6</v>
      </c>
      <c r="B70" s="1" t="s">
        <v>259</v>
      </c>
      <c r="C70" s="2" t="s">
        <v>61</v>
      </c>
      <c r="D70" s="65">
        <f>+'presupuesto de obra'!D75/5</f>
        <v>99.2</v>
      </c>
      <c r="E70" s="27">
        <v>272783</v>
      </c>
      <c r="F70" s="27">
        <f t="shared" si="3"/>
        <v>27060073.600000001</v>
      </c>
    </row>
    <row r="71" spans="1:13" ht="13.5" thickBot="1" x14ac:dyDescent="0.25">
      <c r="A71" s="25"/>
      <c r="B71" s="1"/>
      <c r="C71" s="2"/>
      <c r="D71" s="71"/>
      <c r="E71" s="36" t="s">
        <v>45</v>
      </c>
      <c r="F71" s="84">
        <f>SUM(F65:F70)</f>
        <v>97821720.865999997</v>
      </c>
      <c r="G71" s="105"/>
      <c r="H71" s="105"/>
      <c r="I71" s="105"/>
      <c r="J71" s="105"/>
      <c r="K71" s="106"/>
      <c r="L71" s="106"/>
      <c r="M71" s="106"/>
    </row>
    <row r="72" spans="1:13" x14ac:dyDescent="0.2">
      <c r="A72" s="46">
        <v>1.4</v>
      </c>
      <c r="B72" s="8" t="s">
        <v>17</v>
      </c>
      <c r="C72" s="368"/>
      <c r="D72" s="363"/>
      <c r="E72" s="363"/>
      <c r="F72" s="364"/>
    </row>
    <row r="73" spans="1:13" x14ac:dyDescent="0.2">
      <c r="A73" s="46" t="s">
        <v>38</v>
      </c>
      <c r="B73" s="8" t="s">
        <v>10</v>
      </c>
      <c r="C73" s="371"/>
      <c r="D73" s="372"/>
      <c r="E73" s="372"/>
      <c r="F73" s="373"/>
    </row>
    <row r="74" spans="1:13" x14ac:dyDescent="0.2">
      <c r="A74" s="25">
        <v>1</v>
      </c>
      <c r="B74" s="1" t="s">
        <v>15</v>
      </c>
      <c r="C74" s="2" t="s">
        <v>60</v>
      </c>
      <c r="D74" s="66">
        <f>+'presupuesto de obra'!D79/12*2</f>
        <v>233.33333333333334</v>
      </c>
      <c r="E74" s="20">
        <f>+E60</f>
        <v>5740</v>
      </c>
      <c r="F74" s="20">
        <f>+E74*D74</f>
        <v>1339333.3333333335</v>
      </c>
    </row>
    <row r="75" spans="1:13" x14ac:dyDescent="0.2">
      <c r="A75" s="25">
        <v>2</v>
      </c>
      <c r="B75" s="1" t="s">
        <v>5</v>
      </c>
      <c r="C75" s="2" t="s">
        <v>60</v>
      </c>
      <c r="D75" s="66">
        <f>+'presupuesto de obra'!D80/12*2</f>
        <v>233.33333333333334</v>
      </c>
      <c r="E75" s="20">
        <f>+E61</f>
        <v>1820</v>
      </c>
      <c r="F75" s="20">
        <f>+E75*D75</f>
        <v>424666.66666666669</v>
      </c>
    </row>
    <row r="76" spans="1:13" ht="13.5" thickBot="1" x14ac:dyDescent="0.25">
      <c r="A76" s="25">
        <v>3</v>
      </c>
      <c r="B76" s="1" t="s">
        <v>208</v>
      </c>
      <c r="C76" s="2" t="s">
        <v>60</v>
      </c>
      <c r="D76" s="66">
        <f>+'presupuesto de obra'!D81/12*2</f>
        <v>233.33333333333334</v>
      </c>
      <c r="E76" s="27">
        <f>+E62</f>
        <v>1802</v>
      </c>
      <c r="F76" s="27">
        <f>+E76*D76</f>
        <v>420466.66666666669</v>
      </c>
    </row>
    <row r="77" spans="1:13" ht="13.5" thickBot="1" x14ac:dyDescent="0.25">
      <c r="A77" s="25"/>
      <c r="B77" s="1"/>
      <c r="C77" s="2"/>
      <c r="D77" s="71"/>
      <c r="E77" s="36" t="s">
        <v>45</v>
      </c>
      <c r="F77" s="84">
        <f>SUM(F74:F76)</f>
        <v>2184466.666666667</v>
      </c>
    </row>
    <row r="78" spans="1:13" x14ac:dyDescent="0.2">
      <c r="A78" s="87" t="s">
        <v>39</v>
      </c>
      <c r="B78" s="22" t="s">
        <v>18</v>
      </c>
      <c r="C78" s="368"/>
      <c r="D78" s="363"/>
      <c r="E78" s="363"/>
      <c r="F78" s="364"/>
    </row>
    <row r="79" spans="1:13" ht="15" x14ac:dyDescent="0.2">
      <c r="A79" s="2">
        <v>1</v>
      </c>
      <c r="B79" s="35" t="s">
        <v>206</v>
      </c>
      <c r="C79" s="2" t="s">
        <v>61</v>
      </c>
      <c r="D79" s="66">
        <f>+'presupuesto de obra'!D84/12*2</f>
        <v>4.95</v>
      </c>
      <c r="E79" s="53">
        <f>+E65</f>
        <v>25229</v>
      </c>
      <c r="F79" s="20">
        <f t="shared" ref="F79:F87" si="4">+E79*D79</f>
        <v>124883.55</v>
      </c>
    </row>
    <row r="80" spans="1:13" ht="15" x14ac:dyDescent="0.2">
      <c r="A80" s="2">
        <v>2</v>
      </c>
      <c r="B80" s="1" t="s">
        <v>207</v>
      </c>
      <c r="C80" s="2" t="s">
        <v>61</v>
      </c>
      <c r="D80" s="66">
        <f>+'presupuesto de obra'!D85/12*2</f>
        <v>834.53700000000015</v>
      </c>
      <c r="E80" s="53">
        <v>18419</v>
      </c>
      <c r="F80" s="20">
        <f t="shared" si="4"/>
        <v>15371337.003000002</v>
      </c>
    </row>
    <row r="81" spans="1:6" ht="15" x14ac:dyDescent="0.2">
      <c r="A81" s="2">
        <v>3</v>
      </c>
      <c r="B81" s="1" t="s">
        <v>232</v>
      </c>
      <c r="C81" s="2" t="s">
        <v>61</v>
      </c>
      <c r="D81" s="66">
        <f>+'presupuesto de obra'!D86/12*2</f>
        <v>30.26</v>
      </c>
      <c r="E81" s="53">
        <v>725507</v>
      </c>
      <c r="F81" s="20">
        <f t="shared" si="4"/>
        <v>21953841.82</v>
      </c>
    </row>
    <row r="82" spans="1:6" x14ac:dyDescent="0.2">
      <c r="A82" s="2">
        <v>4</v>
      </c>
      <c r="B82" s="1" t="s">
        <v>217</v>
      </c>
      <c r="C82" s="2" t="s">
        <v>48</v>
      </c>
      <c r="D82" s="66">
        <f>+'presupuesto de obra'!D87/12*2</f>
        <v>577.16666666666663</v>
      </c>
      <c r="E82" s="20">
        <v>3453</v>
      </c>
      <c r="F82" s="20">
        <f t="shared" si="4"/>
        <v>1992956.4999999998</v>
      </c>
    </row>
    <row r="83" spans="1:6" ht="15" x14ac:dyDescent="0.2">
      <c r="A83" s="2">
        <v>6</v>
      </c>
      <c r="B83" s="1" t="s">
        <v>377</v>
      </c>
      <c r="C83" s="2" t="s">
        <v>61</v>
      </c>
      <c r="D83" s="66">
        <f>+'presupuesto de obra'!D88/12*2</f>
        <v>0.16666666666666666</v>
      </c>
      <c r="E83" s="20">
        <v>85000</v>
      </c>
      <c r="F83" s="20">
        <f t="shared" si="4"/>
        <v>14166.666666666666</v>
      </c>
    </row>
    <row r="84" spans="1:6" x14ac:dyDescent="0.2">
      <c r="A84" s="2">
        <v>7</v>
      </c>
      <c r="B84" s="1" t="s">
        <v>378</v>
      </c>
      <c r="C84" s="2" t="s">
        <v>379</v>
      </c>
      <c r="D84" s="66">
        <f>+'presupuesto de obra'!D89/12*2</f>
        <v>6.666666666666667</v>
      </c>
      <c r="E84" s="20">
        <v>10500</v>
      </c>
      <c r="F84" s="20">
        <f t="shared" si="4"/>
        <v>70000</v>
      </c>
    </row>
    <row r="85" spans="1:6" x14ac:dyDescent="0.2">
      <c r="A85" s="2">
        <v>8</v>
      </c>
      <c r="B85" s="1" t="s">
        <v>380</v>
      </c>
      <c r="C85" s="2" t="s">
        <v>379</v>
      </c>
      <c r="D85" s="66">
        <f>+'presupuesto de obra'!D90/12*2</f>
        <v>46.5</v>
      </c>
      <c r="E85" s="20">
        <v>65000</v>
      </c>
      <c r="F85" s="20">
        <f t="shared" si="4"/>
        <v>3022500</v>
      </c>
    </row>
    <row r="86" spans="1:6" x14ac:dyDescent="0.2">
      <c r="A86" s="2">
        <v>9</v>
      </c>
      <c r="B86" s="23" t="s">
        <v>381</v>
      </c>
      <c r="C86" s="2" t="s">
        <v>60</v>
      </c>
      <c r="D86" s="66">
        <f>+'presupuesto de obra'!D91/12*2</f>
        <v>61.333333333333336</v>
      </c>
      <c r="E86" s="20">
        <v>35000</v>
      </c>
      <c r="F86" s="20">
        <f t="shared" si="4"/>
        <v>2146666.666666667</v>
      </c>
    </row>
    <row r="87" spans="1:6" x14ac:dyDescent="0.2">
      <c r="A87" s="2">
        <v>10</v>
      </c>
      <c r="B87" s="1" t="s">
        <v>260</v>
      </c>
      <c r="C87" s="2" t="s">
        <v>60</v>
      </c>
      <c r="D87" s="66">
        <f>+'presupuesto de obra'!D92/12*2</f>
        <v>11</v>
      </c>
      <c r="E87" s="20">
        <v>18443</v>
      </c>
      <c r="F87" s="20">
        <f t="shared" si="4"/>
        <v>202873</v>
      </c>
    </row>
    <row r="88" spans="1:6" x14ac:dyDescent="0.2">
      <c r="A88" s="2">
        <v>11</v>
      </c>
      <c r="B88" s="1" t="s">
        <v>382</v>
      </c>
      <c r="C88" s="2" t="s">
        <v>44</v>
      </c>
      <c r="D88" s="66">
        <f>+'presupuesto de obra'!D93/12*2</f>
        <v>23.333333333333332</v>
      </c>
      <c r="E88" s="20">
        <v>51987</v>
      </c>
      <c r="F88" s="20">
        <f>+D88*E88</f>
        <v>1213030</v>
      </c>
    </row>
    <row r="89" spans="1:6" ht="13.5" thickBot="1" x14ac:dyDescent="0.25">
      <c r="A89" s="2">
        <v>12</v>
      </c>
      <c r="B89" s="1" t="s">
        <v>218</v>
      </c>
      <c r="C89" s="2" t="s">
        <v>30</v>
      </c>
      <c r="D89" s="66">
        <v>1</v>
      </c>
      <c r="E89" s="27">
        <f>20000000/12*2</f>
        <v>3333333.3333333335</v>
      </c>
      <c r="F89" s="20">
        <f>+D89*E89</f>
        <v>3333333.3333333335</v>
      </c>
    </row>
    <row r="90" spans="1:6" ht="13.5" thickBot="1" x14ac:dyDescent="0.25">
      <c r="A90" s="2"/>
      <c r="B90" s="1"/>
      <c r="C90" s="2"/>
      <c r="D90" s="71"/>
      <c r="E90" s="36" t="s">
        <v>45</v>
      </c>
      <c r="F90" s="84">
        <f>SUM(F79:F89)</f>
        <v>49445588.539666668</v>
      </c>
    </row>
    <row r="91" spans="1:6" x14ac:dyDescent="0.2">
      <c r="A91" s="87" t="s">
        <v>40</v>
      </c>
      <c r="B91" s="8" t="s">
        <v>84</v>
      </c>
      <c r="C91" s="368"/>
      <c r="D91" s="363"/>
      <c r="E91" s="363"/>
      <c r="F91" s="364"/>
    </row>
    <row r="92" spans="1:6" ht="13.5" thickBot="1" x14ac:dyDescent="0.25">
      <c r="A92" s="2">
        <v>1</v>
      </c>
      <c r="B92" s="1" t="s">
        <v>59</v>
      </c>
      <c r="C92" s="2" t="s">
        <v>19</v>
      </c>
      <c r="D92" s="66"/>
      <c r="E92" s="27">
        <v>3500000</v>
      </c>
      <c r="F92" s="27">
        <f>D92*E92</f>
        <v>0</v>
      </c>
    </row>
    <row r="93" spans="1:6" ht="13.5" thickBot="1" x14ac:dyDescent="0.25">
      <c r="A93" s="2"/>
      <c r="B93" s="1"/>
      <c r="C93" s="1"/>
      <c r="D93" s="71"/>
      <c r="E93" s="36" t="s">
        <v>298</v>
      </c>
      <c r="F93" s="84">
        <f>+F92</f>
        <v>0</v>
      </c>
    </row>
    <row r="94" spans="1:6" x14ac:dyDescent="0.2">
      <c r="A94" s="87" t="s">
        <v>41</v>
      </c>
      <c r="B94" s="8" t="s">
        <v>13</v>
      </c>
      <c r="C94" s="1"/>
      <c r="D94" s="73"/>
      <c r="E94" s="54"/>
      <c r="F94" s="30"/>
    </row>
    <row r="95" spans="1:6" x14ac:dyDescent="0.2">
      <c r="A95" s="2">
        <v>1</v>
      </c>
      <c r="B95" s="1" t="s">
        <v>219</v>
      </c>
      <c r="C95" s="2" t="s">
        <v>19</v>
      </c>
      <c r="D95" s="73"/>
      <c r="E95" s="3">
        <v>2469536</v>
      </c>
      <c r="F95" s="20">
        <f>D95*E95</f>
        <v>0</v>
      </c>
    </row>
    <row r="96" spans="1:6" x14ac:dyDescent="0.2">
      <c r="A96" s="2">
        <v>3</v>
      </c>
      <c r="B96" s="1" t="s">
        <v>221</v>
      </c>
      <c r="C96" s="2" t="s">
        <v>19</v>
      </c>
      <c r="D96" s="73"/>
      <c r="E96" s="3">
        <v>23000</v>
      </c>
      <c r="F96" s="20">
        <f>D96*E96</f>
        <v>0</v>
      </c>
    </row>
    <row r="97" spans="1:14" x14ac:dyDescent="0.2">
      <c r="A97" s="2">
        <v>4</v>
      </c>
      <c r="B97" s="1" t="s">
        <v>222</v>
      </c>
      <c r="C97" s="2" t="s">
        <v>19</v>
      </c>
      <c r="D97" s="73"/>
      <c r="E97" s="3">
        <v>23000</v>
      </c>
      <c r="F97" s="20">
        <f>D97*E97</f>
        <v>0</v>
      </c>
    </row>
    <row r="98" spans="1:14" ht="13.5" thickBot="1" x14ac:dyDescent="0.25">
      <c r="A98" s="2">
        <v>5</v>
      </c>
      <c r="B98" s="1" t="s">
        <v>223</v>
      </c>
      <c r="C98" s="2" t="s">
        <v>19</v>
      </c>
      <c r="D98" s="73"/>
      <c r="E98" s="55">
        <v>25000</v>
      </c>
      <c r="F98" s="20">
        <f>D98*E98</f>
        <v>0</v>
      </c>
    </row>
    <row r="99" spans="1:14" ht="13.5" thickBot="1" x14ac:dyDescent="0.25">
      <c r="A99" s="2"/>
      <c r="B99" s="1"/>
      <c r="C99" s="1"/>
      <c r="D99" s="74"/>
      <c r="E99" s="56" t="s">
        <v>45</v>
      </c>
      <c r="F99" s="84">
        <f>SUM(F95:F98)</f>
        <v>0</v>
      </c>
      <c r="G99" s="105"/>
      <c r="H99" s="105"/>
      <c r="I99" s="105"/>
      <c r="J99" s="105"/>
      <c r="K99" s="106"/>
      <c r="L99" s="106"/>
      <c r="M99" s="106"/>
      <c r="N99" s="106"/>
    </row>
    <row r="100" spans="1:14" x14ac:dyDescent="0.2">
      <c r="A100" s="87" t="s">
        <v>42</v>
      </c>
      <c r="B100" s="8" t="s">
        <v>161</v>
      </c>
      <c r="C100" s="368"/>
      <c r="D100" s="363"/>
      <c r="E100" s="363"/>
      <c r="F100" s="364"/>
    </row>
    <row r="101" spans="1:14" ht="13.5" thickBot="1" x14ac:dyDescent="0.25">
      <c r="A101" s="2">
        <v>1</v>
      </c>
      <c r="B101" s="1" t="s">
        <v>20</v>
      </c>
      <c r="C101" s="2" t="s">
        <v>30</v>
      </c>
      <c r="D101" s="73"/>
      <c r="E101" s="55">
        <v>750000000</v>
      </c>
      <c r="F101" s="20">
        <f>D101*E101</f>
        <v>0</v>
      </c>
    </row>
    <row r="102" spans="1:14" ht="13.5" thickBot="1" x14ac:dyDescent="0.25">
      <c r="A102" s="2"/>
      <c r="B102" s="1"/>
      <c r="C102" s="1"/>
      <c r="D102" s="74"/>
      <c r="E102" s="36" t="s">
        <v>45</v>
      </c>
      <c r="F102" s="84">
        <f>+F101</f>
        <v>0</v>
      </c>
      <c r="G102" s="105"/>
      <c r="H102" s="105"/>
      <c r="I102" s="105"/>
      <c r="J102" s="105"/>
      <c r="K102" s="106"/>
      <c r="L102" s="106"/>
      <c r="M102" s="106"/>
    </row>
    <row r="103" spans="1:14" ht="25.5" x14ac:dyDescent="0.2">
      <c r="A103" s="87" t="s">
        <v>43</v>
      </c>
      <c r="B103" s="102" t="s">
        <v>224</v>
      </c>
      <c r="C103" s="1"/>
      <c r="D103" s="365"/>
      <c r="E103" s="366"/>
      <c r="F103" s="367"/>
    </row>
    <row r="104" spans="1:14" x14ac:dyDescent="0.2">
      <c r="A104" s="121"/>
      <c r="B104" s="1" t="s">
        <v>299</v>
      </c>
      <c r="C104" s="122"/>
      <c r="D104" s="122"/>
      <c r="E104" s="123"/>
      <c r="F104" s="122"/>
      <c r="G104" s="105"/>
      <c r="H104" s="105"/>
      <c r="I104" s="105"/>
      <c r="J104" s="105"/>
      <c r="K104" s="106"/>
      <c r="L104" s="106"/>
      <c r="M104" s="106"/>
    </row>
    <row r="105" spans="1:14" x14ac:dyDescent="0.2">
      <c r="A105" s="121"/>
      <c r="B105" s="1"/>
      <c r="C105" s="122"/>
      <c r="D105" s="122"/>
      <c r="E105" s="123"/>
      <c r="F105" s="123"/>
      <c r="K105" s="106"/>
    </row>
    <row r="106" spans="1:14" x14ac:dyDescent="0.2">
      <c r="A106" s="121"/>
      <c r="B106" s="1" t="s">
        <v>300</v>
      </c>
      <c r="C106" s="2" t="s">
        <v>301</v>
      </c>
      <c r="D106" s="73"/>
      <c r="E106" s="55">
        <v>5100</v>
      </c>
      <c r="F106" s="20">
        <f>+D106*E106</f>
        <v>0</v>
      </c>
      <c r="K106" s="106"/>
    </row>
    <row r="107" spans="1:14" x14ac:dyDescent="0.2">
      <c r="A107" s="121"/>
      <c r="B107" s="1" t="s">
        <v>302</v>
      </c>
      <c r="C107" s="2" t="s">
        <v>301</v>
      </c>
      <c r="D107" s="73"/>
      <c r="E107" s="55">
        <v>1700</v>
      </c>
      <c r="F107" s="20">
        <f t="shared" ref="F107:F169" si="5">+D107*E107</f>
        <v>0</v>
      </c>
      <c r="K107" s="106"/>
    </row>
    <row r="108" spans="1:14" x14ac:dyDescent="0.2">
      <c r="A108" s="121"/>
      <c r="B108" s="1"/>
      <c r="C108" s="2"/>
      <c r="D108" s="73"/>
      <c r="E108" s="55"/>
      <c r="F108" s="20"/>
      <c r="K108" s="106"/>
    </row>
    <row r="109" spans="1:14" x14ac:dyDescent="0.2">
      <c r="A109" s="121"/>
      <c r="B109" s="1" t="s">
        <v>303</v>
      </c>
      <c r="C109" s="122"/>
      <c r="D109" s="73"/>
      <c r="E109" s="55"/>
      <c r="F109" s="20"/>
      <c r="K109" s="106"/>
    </row>
    <row r="110" spans="1:14" x14ac:dyDescent="0.2">
      <c r="A110" s="121"/>
      <c r="B110" s="1"/>
      <c r="C110" s="122"/>
      <c r="D110" s="73"/>
      <c r="E110" s="55"/>
      <c r="F110" s="20"/>
      <c r="K110" s="106"/>
    </row>
    <row r="111" spans="1:14" x14ac:dyDescent="0.2">
      <c r="A111" s="121"/>
      <c r="B111" s="1" t="s">
        <v>304</v>
      </c>
      <c r="C111" s="122"/>
      <c r="D111" s="73"/>
      <c r="E111" s="55"/>
      <c r="F111" s="20"/>
      <c r="K111" s="106"/>
    </row>
    <row r="112" spans="1:14" x14ac:dyDescent="0.2">
      <c r="A112" s="121"/>
      <c r="B112" s="1" t="s">
        <v>305</v>
      </c>
      <c r="C112" s="122"/>
      <c r="D112" s="73"/>
      <c r="E112" s="55"/>
      <c r="F112" s="20"/>
      <c r="K112" s="106"/>
    </row>
    <row r="113" spans="1:11" x14ac:dyDescent="0.2">
      <c r="A113" s="121"/>
      <c r="B113" s="1" t="s">
        <v>306</v>
      </c>
      <c r="C113" s="2" t="s">
        <v>301</v>
      </c>
      <c r="D113" s="73"/>
      <c r="E113" s="55">
        <f>+'[1]EDIFICIO DE OPERACIONES'!$I$116</f>
        <v>57277.4</v>
      </c>
      <c r="F113" s="20">
        <f t="shared" si="5"/>
        <v>0</v>
      </c>
      <c r="K113" s="106"/>
    </row>
    <row r="114" spans="1:11" x14ac:dyDescent="0.2">
      <c r="A114" s="121"/>
      <c r="B114" s="1" t="s">
        <v>307</v>
      </c>
      <c r="C114" s="2" t="s">
        <v>308</v>
      </c>
      <c r="D114" s="73"/>
      <c r="E114" s="55">
        <f>+'[1]EDIFICIO DE OPERACIONES'!$I$175</f>
        <v>29762.17</v>
      </c>
      <c r="F114" s="20">
        <f t="shared" si="5"/>
        <v>0</v>
      </c>
      <c r="K114" s="106"/>
    </row>
    <row r="115" spans="1:11" x14ac:dyDescent="0.2">
      <c r="A115" s="121"/>
      <c r="B115" s="1" t="s">
        <v>309</v>
      </c>
      <c r="C115" s="2" t="s">
        <v>310</v>
      </c>
      <c r="D115" s="73"/>
      <c r="E115" s="55">
        <f>+'[1]EDIFICIO DE OPERACIONES'!$I$234</f>
        <v>2767</v>
      </c>
      <c r="F115" s="20">
        <f t="shared" si="5"/>
        <v>0</v>
      </c>
      <c r="K115" s="106"/>
    </row>
    <row r="116" spans="1:11" x14ac:dyDescent="0.2">
      <c r="A116" s="121"/>
      <c r="B116" s="1"/>
      <c r="C116" s="2"/>
      <c r="D116" s="73"/>
      <c r="E116" s="55"/>
      <c r="F116" s="20"/>
      <c r="K116" s="106"/>
    </row>
    <row r="117" spans="1:11" x14ac:dyDescent="0.2">
      <c r="A117" s="121"/>
      <c r="B117" s="1" t="s">
        <v>311</v>
      </c>
      <c r="C117" s="2"/>
      <c r="D117" s="73"/>
      <c r="E117" s="55"/>
      <c r="F117" s="20"/>
      <c r="K117" s="106"/>
    </row>
    <row r="118" spans="1:11" x14ac:dyDescent="0.2">
      <c r="A118" s="121"/>
      <c r="B118" s="1" t="s">
        <v>306</v>
      </c>
      <c r="C118" s="2" t="s">
        <v>301</v>
      </c>
      <c r="D118" s="73"/>
      <c r="E118" s="55">
        <f>+E113</f>
        <v>57277.4</v>
      </c>
      <c r="F118" s="20">
        <f t="shared" si="5"/>
        <v>0</v>
      </c>
      <c r="K118" s="106"/>
    </row>
    <row r="119" spans="1:11" x14ac:dyDescent="0.2">
      <c r="A119" s="121"/>
      <c r="B119" s="1" t="s">
        <v>307</v>
      </c>
      <c r="C119" s="2" t="s">
        <v>308</v>
      </c>
      <c r="D119" s="73"/>
      <c r="E119" s="55">
        <f>+E114</f>
        <v>29762.17</v>
      </c>
      <c r="F119" s="20">
        <f t="shared" si="5"/>
        <v>0</v>
      </c>
      <c r="K119" s="106"/>
    </row>
    <row r="120" spans="1:11" x14ac:dyDescent="0.2">
      <c r="A120" s="121"/>
      <c r="B120" s="1" t="s">
        <v>309</v>
      </c>
      <c r="C120" s="2" t="s">
        <v>310</v>
      </c>
      <c r="D120" s="73"/>
      <c r="E120" s="55">
        <f>+E115</f>
        <v>2767</v>
      </c>
      <c r="F120" s="20">
        <f t="shared" si="5"/>
        <v>0</v>
      </c>
      <c r="K120" s="106"/>
    </row>
    <row r="121" spans="1:11" x14ac:dyDescent="0.2">
      <c r="A121" s="121"/>
      <c r="B121" s="1"/>
      <c r="C121" s="2"/>
      <c r="D121" s="73"/>
      <c r="E121" s="55"/>
      <c r="F121" s="20"/>
      <c r="K121" s="106"/>
    </row>
    <row r="122" spans="1:11" x14ac:dyDescent="0.2">
      <c r="A122" s="121"/>
      <c r="B122" s="1" t="s">
        <v>312</v>
      </c>
      <c r="C122" s="2"/>
      <c r="D122" s="73"/>
      <c r="E122" s="55"/>
      <c r="F122" s="20"/>
      <c r="K122" s="106"/>
    </row>
    <row r="123" spans="1:11" x14ac:dyDescent="0.2">
      <c r="A123" s="121"/>
      <c r="B123" s="1" t="s">
        <v>306</v>
      </c>
      <c r="C123" s="2" t="s">
        <v>301</v>
      </c>
      <c r="D123" s="73"/>
      <c r="E123" s="55">
        <f>+E118</f>
        <v>57277.4</v>
      </c>
      <c r="F123" s="20">
        <f t="shared" si="5"/>
        <v>0</v>
      </c>
      <c r="K123" s="106"/>
    </row>
    <row r="124" spans="1:11" x14ac:dyDescent="0.2">
      <c r="A124" s="121"/>
      <c r="B124" s="1" t="s">
        <v>307</v>
      </c>
      <c r="C124" s="2" t="s">
        <v>308</v>
      </c>
      <c r="D124" s="73"/>
      <c r="E124" s="55">
        <f>+E119</f>
        <v>29762.17</v>
      </c>
      <c r="F124" s="20">
        <f t="shared" si="5"/>
        <v>0</v>
      </c>
      <c r="K124" s="106"/>
    </row>
    <row r="125" spans="1:11" x14ac:dyDescent="0.2">
      <c r="A125" s="121"/>
      <c r="B125" s="1" t="s">
        <v>309</v>
      </c>
      <c r="C125" s="2" t="s">
        <v>310</v>
      </c>
      <c r="D125" s="73"/>
      <c r="E125" s="55">
        <f>+E120</f>
        <v>2767</v>
      </c>
      <c r="F125" s="20">
        <f t="shared" si="5"/>
        <v>0</v>
      </c>
      <c r="K125" s="106"/>
    </row>
    <row r="126" spans="1:11" x14ac:dyDescent="0.2">
      <c r="A126" s="121"/>
      <c r="B126" s="1"/>
      <c r="C126" s="2"/>
      <c r="D126" s="73"/>
      <c r="E126" s="55"/>
      <c r="F126" s="20"/>
      <c r="K126" s="106"/>
    </row>
    <row r="127" spans="1:11" x14ac:dyDescent="0.2">
      <c r="A127" s="121"/>
      <c r="B127" s="1" t="s">
        <v>313</v>
      </c>
      <c r="C127" s="2"/>
      <c r="D127" s="73"/>
      <c r="E127" s="55"/>
      <c r="F127" s="20"/>
      <c r="K127" s="106"/>
    </row>
    <row r="128" spans="1:11" x14ac:dyDescent="0.2">
      <c r="A128" s="121"/>
      <c r="B128" s="1" t="s">
        <v>314</v>
      </c>
      <c r="C128" s="2" t="s">
        <v>301</v>
      </c>
      <c r="D128" s="73"/>
      <c r="E128" s="55">
        <f>+'[1]EDIFICIO DE OPERACIONES'!$I$293</f>
        <v>21590</v>
      </c>
      <c r="F128" s="20">
        <f t="shared" si="5"/>
        <v>0</v>
      </c>
      <c r="K128" s="106"/>
    </row>
    <row r="129" spans="1:14" x14ac:dyDescent="0.2">
      <c r="A129" s="121"/>
      <c r="B129" s="1"/>
      <c r="C129" s="2"/>
      <c r="D129" s="73"/>
      <c r="E129" s="55"/>
      <c r="F129" s="20"/>
      <c r="K129" s="106"/>
    </row>
    <row r="130" spans="1:14" x14ac:dyDescent="0.2">
      <c r="A130" s="121"/>
      <c r="B130" s="1" t="s">
        <v>315</v>
      </c>
      <c r="C130" s="2"/>
      <c r="D130" s="73"/>
      <c r="E130" s="55"/>
      <c r="F130" s="20"/>
      <c r="K130" s="106"/>
    </row>
    <row r="131" spans="1:14" x14ac:dyDescent="0.2">
      <c r="A131" s="121"/>
      <c r="B131" s="1" t="s">
        <v>316</v>
      </c>
      <c r="C131" s="2" t="s">
        <v>301</v>
      </c>
      <c r="D131" s="73"/>
      <c r="E131" s="55">
        <f>+'[1]EDIFICIO DE OPERACIONES'!$I$352</f>
        <v>12567.7</v>
      </c>
      <c r="F131" s="20">
        <f t="shared" si="5"/>
        <v>0</v>
      </c>
      <c r="K131" s="106"/>
    </row>
    <row r="132" spans="1:14" x14ac:dyDescent="0.2">
      <c r="A132" s="121"/>
      <c r="B132" s="1" t="s">
        <v>317</v>
      </c>
      <c r="C132" s="2" t="s">
        <v>318</v>
      </c>
      <c r="D132" s="73"/>
      <c r="E132" s="55">
        <f>+'[1]EDIFICIO DE OPERACIONES'!$I$411</f>
        <v>6091</v>
      </c>
      <c r="F132" s="20">
        <f t="shared" si="5"/>
        <v>0</v>
      </c>
      <c r="K132" s="106"/>
    </row>
    <row r="133" spans="1:14" x14ac:dyDescent="0.2">
      <c r="A133" s="121"/>
      <c r="B133" s="1" t="s">
        <v>319</v>
      </c>
      <c r="C133" s="2" t="s">
        <v>318</v>
      </c>
      <c r="D133" s="73"/>
      <c r="E133" s="55">
        <f>+'[1]EDIFICIO DE OPERACIONES'!$I$470</f>
        <v>7793</v>
      </c>
      <c r="F133" s="20">
        <f t="shared" si="5"/>
        <v>0</v>
      </c>
      <c r="K133" s="106"/>
    </row>
    <row r="134" spans="1:14" x14ac:dyDescent="0.2">
      <c r="A134" s="121"/>
      <c r="B134" s="1" t="s">
        <v>320</v>
      </c>
      <c r="C134" s="2" t="s">
        <v>310</v>
      </c>
      <c r="D134" s="73"/>
      <c r="E134" s="55">
        <v>195000</v>
      </c>
      <c r="F134" s="20">
        <f t="shared" si="5"/>
        <v>0</v>
      </c>
      <c r="K134" s="106"/>
    </row>
    <row r="135" spans="1:14" x14ac:dyDescent="0.2">
      <c r="A135" s="121"/>
      <c r="B135" s="1" t="s">
        <v>321</v>
      </c>
      <c r="C135" s="2" t="s">
        <v>310</v>
      </c>
      <c r="D135" s="73"/>
      <c r="E135" s="55">
        <v>3500</v>
      </c>
      <c r="F135" s="20">
        <f t="shared" si="5"/>
        <v>0</v>
      </c>
      <c r="K135" s="106"/>
    </row>
    <row r="136" spans="1:14" x14ac:dyDescent="0.2">
      <c r="A136" s="121"/>
      <c r="B136" s="1" t="s">
        <v>322</v>
      </c>
      <c r="C136" s="2"/>
      <c r="D136" s="73"/>
      <c r="E136" s="55">
        <f>+'[1]EDIFICIO DE OPERACIONES'!$I$529</f>
        <v>14026</v>
      </c>
      <c r="F136" s="20">
        <f t="shared" si="5"/>
        <v>0</v>
      </c>
      <c r="K136" s="106"/>
    </row>
    <row r="137" spans="1:14" x14ac:dyDescent="0.2">
      <c r="A137" s="121"/>
      <c r="B137" s="1"/>
      <c r="C137" s="2"/>
      <c r="D137" s="73"/>
      <c r="E137" s="55"/>
      <c r="F137" s="20"/>
      <c r="K137" s="106"/>
    </row>
    <row r="138" spans="1:14" x14ac:dyDescent="0.2">
      <c r="A138" s="121"/>
      <c r="B138" s="1" t="s">
        <v>323</v>
      </c>
      <c r="C138" s="2"/>
      <c r="D138" s="73"/>
      <c r="E138" s="55"/>
      <c r="F138" s="20"/>
      <c r="K138" s="106"/>
    </row>
    <row r="139" spans="1:14" ht="26.25" customHeight="1" x14ac:dyDescent="0.2">
      <c r="A139" s="121"/>
      <c r="B139" s="1" t="s">
        <v>324</v>
      </c>
      <c r="C139" s="2" t="s">
        <v>301</v>
      </c>
      <c r="D139" s="73"/>
      <c r="E139" s="55">
        <f>+'[1]EDIFICIO DE OPERACIONES'!$I$588</f>
        <v>40268</v>
      </c>
      <c r="F139" s="20">
        <f t="shared" si="5"/>
        <v>0</v>
      </c>
      <c r="K139" s="106"/>
    </row>
    <row r="140" spans="1:14" x14ac:dyDescent="0.2">
      <c r="A140" s="121"/>
      <c r="B140" s="1" t="s">
        <v>325</v>
      </c>
      <c r="C140" s="2" t="s">
        <v>310</v>
      </c>
      <c r="D140" s="73"/>
      <c r="E140" s="55">
        <v>38120</v>
      </c>
      <c r="F140" s="20">
        <f t="shared" si="5"/>
        <v>0</v>
      </c>
      <c r="G140" s="105"/>
      <c r="H140" s="105"/>
      <c r="I140" s="105"/>
      <c r="J140" s="105"/>
      <c r="K140" s="106"/>
      <c r="L140" s="106"/>
      <c r="M140" s="106"/>
      <c r="N140" s="106"/>
    </row>
    <row r="141" spans="1:14" x14ac:dyDescent="0.2">
      <c r="A141" s="121"/>
      <c r="B141" s="1" t="s">
        <v>326</v>
      </c>
      <c r="C141" s="2" t="s">
        <v>310</v>
      </c>
      <c r="D141" s="73"/>
      <c r="E141" s="55">
        <v>240000</v>
      </c>
      <c r="F141" s="20">
        <f t="shared" si="5"/>
        <v>0</v>
      </c>
      <c r="H141" s="105"/>
      <c r="I141" s="105"/>
      <c r="J141" s="105"/>
      <c r="K141" s="106"/>
    </row>
    <row r="142" spans="1:14" x14ac:dyDescent="0.2">
      <c r="A142" s="121"/>
      <c r="B142" s="1"/>
      <c r="C142" s="2"/>
      <c r="D142" s="73"/>
      <c r="E142" s="55"/>
      <c r="F142" s="20"/>
      <c r="H142" s="105"/>
      <c r="I142" s="105"/>
      <c r="J142" s="105"/>
      <c r="K142" s="106"/>
    </row>
    <row r="143" spans="1:14" x14ac:dyDescent="0.2">
      <c r="A143" s="121"/>
      <c r="B143" s="1" t="s">
        <v>327</v>
      </c>
      <c r="C143" s="2"/>
      <c r="D143" s="73"/>
      <c r="E143" s="55"/>
      <c r="F143" s="20"/>
      <c r="H143" s="105"/>
      <c r="I143" s="105"/>
      <c r="J143" s="105"/>
      <c r="K143" s="106"/>
    </row>
    <row r="144" spans="1:14" x14ac:dyDescent="0.2">
      <c r="A144" s="121"/>
      <c r="B144" s="1" t="s">
        <v>328</v>
      </c>
      <c r="C144" s="2" t="s">
        <v>301</v>
      </c>
      <c r="D144" s="73"/>
      <c r="E144" s="55">
        <f>+'[1]EDIFICIO DE OPERACIONES'!$I$647</f>
        <v>19995</v>
      </c>
      <c r="F144" s="20">
        <f t="shared" si="5"/>
        <v>0</v>
      </c>
      <c r="H144" s="105"/>
      <c r="I144" s="105"/>
      <c r="J144" s="105"/>
      <c r="K144" s="106"/>
    </row>
    <row r="145" spans="1:14" x14ac:dyDescent="0.2">
      <c r="A145" s="121"/>
      <c r="B145" s="1" t="s">
        <v>329</v>
      </c>
      <c r="C145" s="2" t="s">
        <v>318</v>
      </c>
      <c r="D145" s="73"/>
      <c r="E145" s="55">
        <f>+'[1]EDIFICIO DE OPERACIONES'!$I$706</f>
        <v>27824</v>
      </c>
      <c r="F145" s="20">
        <f t="shared" si="5"/>
        <v>0</v>
      </c>
      <c r="G145" s="105"/>
      <c r="H145" s="105"/>
      <c r="I145" s="105"/>
      <c r="J145" s="105"/>
      <c r="K145" s="106"/>
      <c r="L145" s="106"/>
      <c r="M145" s="106"/>
      <c r="N145" s="106"/>
    </row>
    <row r="146" spans="1:14" x14ac:dyDescent="0.2">
      <c r="A146" s="121"/>
      <c r="B146" s="1" t="s">
        <v>330</v>
      </c>
      <c r="C146" s="2" t="s">
        <v>301</v>
      </c>
      <c r="D146" s="73"/>
      <c r="E146" s="55">
        <v>45000</v>
      </c>
      <c r="F146" s="20">
        <f t="shared" si="5"/>
        <v>0</v>
      </c>
      <c r="H146" s="105"/>
      <c r="I146" s="105"/>
      <c r="J146" s="105"/>
      <c r="K146" s="106"/>
    </row>
    <row r="147" spans="1:14" x14ac:dyDescent="0.2">
      <c r="A147" s="121"/>
      <c r="B147" s="1" t="s">
        <v>331</v>
      </c>
      <c r="C147" s="2" t="s">
        <v>301</v>
      </c>
      <c r="D147" s="73"/>
      <c r="E147" s="55">
        <f>+'[1]EDIFICIO DE OPERACIONES'!$I$762</f>
        <v>16845.400000000001</v>
      </c>
      <c r="F147" s="20">
        <f t="shared" si="5"/>
        <v>0</v>
      </c>
      <c r="H147" s="105"/>
      <c r="I147" s="105"/>
      <c r="J147" s="105"/>
      <c r="K147" s="106"/>
    </row>
    <row r="148" spans="1:14" x14ac:dyDescent="0.2">
      <c r="A148" s="121"/>
      <c r="B148" s="1" t="s">
        <v>332</v>
      </c>
      <c r="C148" s="2" t="s">
        <v>301</v>
      </c>
      <c r="D148" s="73"/>
      <c r="E148" s="55">
        <f>+'[1]EDIFICIO DE OPERACIONES'!$I$821</f>
        <v>40119</v>
      </c>
      <c r="F148" s="20">
        <f t="shared" si="5"/>
        <v>0</v>
      </c>
      <c r="H148" s="105"/>
      <c r="I148" s="105"/>
      <c r="J148" s="105"/>
      <c r="K148" s="106"/>
    </row>
    <row r="149" spans="1:14" x14ac:dyDescent="0.2">
      <c r="A149" s="121"/>
      <c r="B149" s="1" t="s">
        <v>333</v>
      </c>
      <c r="C149" s="2" t="s">
        <v>318</v>
      </c>
      <c r="D149" s="73"/>
      <c r="E149" s="55">
        <f>+'[1]EDIFICIO DE OPERACIONES'!$I$880</f>
        <v>14725</v>
      </c>
      <c r="F149" s="20">
        <f t="shared" si="5"/>
        <v>0</v>
      </c>
      <c r="H149" s="105"/>
      <c r="I149" s="105"/>
      <c r="J149" s="105"/>
      <c r="K149" s="106"/>
    </row>
    <row r="150" spans="1:14" x14ac:dyDescent="0.2">
      <c r="A150" s="121"/>
      <c r="B150" s="1" t="s">
        <v>334</v>
      </c>
      <c r="C150" s="2" t="s">
        <v>335</v>
      </c>
      <c r="D150" s="73"/>
      <c r="E150" s="55">
        <v>167000</v>
      </c>
      <c r="F150" s="20">
        <f t="shared" si="5"/>
        <v>0</v>
      </c>
      <c r="G150" s="105"/>
      <c r="H150" s="105"/>
      <c r="I150" s="105"/>
      <c r="J150" s="105"/>
      <c r="K150" s="106"/>
      <c r="L150" s="106"/>
      <c r="M150" s="106"/>
    </row>
    <row r="151" spans="1:14" x14ac:dyDescent="0.2">
      <c r="A151" s="121"/>
      <c r="B151" s="1"/>
      <c r="C151" s="2"/>
      <c r="D151" s="73"/>
      <c r="E151" s="55"/>
      <c r="F151" s="20"/>
      <c r="H151" s="105"/>
      <c r="I151" s="105"/>
      <c r="J151" s="105"/>
      <c r="K151" s="106"/>
    </row>
    <row r="152" spans="1:14" x14ac:dyDescent="0.2">
      <c r="A152" s="121"/>
      <c r="B152" s="1" t="s">
        <v>336</v>
      </c>
      <c r="C152" s="2"/>
      <c r="D152" s="73"/>
      <c r="E152" s="55"/>
      <c r="F152" s="20"/>
      <c r="H152" s="105"/>
      <c r="I152" s="105"/>
      <c r="J152" s="105"/>
      <c r="K152" s="106"/>
    </row>
    <row r="153" spans="1:14" x14ac:dyDescent="0.2">
      <c r="A153" s="121"/>
      <c r="B153" s="1" t="s">
        <v>337</v>
      </c>
      <c r="C153" s="2" t="s">
        <v>310</v>
      </c>
      <c r="D153" s="73"/>
      <c r="E153" s="55">
        <v>450000</v>
      </c>
      <c r="F153" s="20">
        <f t="shared" si="5"/>
        <v>0</v>
      </c>
      <c r="H153" s="105"/>
      <c r="I153" s="105"/>
      <c r="J153" s="105"/>
      <c r="K153" s="106"/>
    </row>
    <row r="154" spans="1:14" x14ac:dyDescent="0.2">
      <c r="A154" s="121"/>
      <c r="B154" s="1" t="s">
        <v>338</v>
      </c>
      <c r="C154" s="2" t="s">
        <v>310</v>
      </c>
      <c r="D154" s="73"/>
      <c r="E154" s="55">
        <v>3500</v>
      </c>
      <c r="F154" s="20">
        <f t="shared" si="5"/>
        <v>0</v>
      </c>
      <c r="H154" s="105"/>
      <c r="I154" s="105"/>
      <c r="J154" s="105"/>
      <c r="K154" s="106"/>
    </row>
    <row r="155" spans="1:14" x14ac:dyDescent="0.2">
      <c r="A155" s="121"/>
      <c r="B155" s="1"/>
      <c r="C155" s="2"/>
      <c r="D155" s="73"/>
      <c r="E155" s="55"/>
      <c r="F155" s="20"/>
      <c r="H155" s="105"/>
      <c r="I155" s="105"/>
      <c r="J155" s="105"/>
      <c r="K155" s="106"/>
    </row>
    <row r="156" spans="1:14" x14ac:dyDescent="0.2">
      <c r="A156" s="121"/>
      <c r="B156" s="1" t="s">
        <v>339</v>
      </c>
      <c r="C156" s="2"/>
      <c r="D156" s="73"/>
      <c r="E156" s="55"/>
      <c r="F156" s="20"/>
      <c r="H156" s="105"/>
      <c r="I156" s="105"/>
      <c r="J156" s="105"/>
      <c r="K156" s="106"/>
    </row>
    <row r="157" spans="1:14" x14ac:dyDescent="0.2">
      <c r="A157" s="121"/>
      <c r="B157" s="1" t="s">
        <v>340</v>
      </c>
      <c r="C157" s="2" t="s">
        <v>301</v>
      </c>
      <c r="D157" s="73"/>
      <c r="E157" s="55">
        <f>+'[1]EDIFICIO DE OPERACIONES'!$I$939</f>
        <v>243713</v>
      </c>
      <c r="F157" s="20">
        <f t="shared" si="5"/>
        <v>0</v>
      </c>
      <c r="H157" s="105"/>
      <c r="I157" s="105"/>
      <c r="J157" s="105"/>
      <c r="K157" s="106"/>
    </row>
    <row r="158" spans="1:14" x14ac:dyDescent="0.2">
      <c r="A158" s="121"/>
      <c r="B158" s="1" t="s">
        <v>341</v>
      </c>
      <c r="C158" s="2" t="s">
        <v>310</v>
      </c>
      <c r="D158" s="73"/>
      <c r="E158" s="55">
        <v>1957</v>
      </c>
      <c r="F158" s="20">
        <f t="shared" si="5"/>
        <v>0</v>
      </c>
      <c r="H158" s="105"/>
      <c r="I158" s="105"/>
      <c r="J158" s="105"/>
      <c r="K158" s="106"/>
    </row>
    <row r="159" spans="1:14" x14ac:dyDescent="0.2">
      <c r="A159" s="121"/>
      <c r="B159" s="1" t="s">
        <v>342</v>
      </c>
      <c r="C159" s="2" t="s">
        <v>310</v>
      </c>
      <c r="D159" s="73"/>
      <c r="E159" s="55">
        <v>4635</v>
      </c>
      <c r="F159" s="20">
        <f t="shared" si="5"/>
        <v>0</v>
      </c>
      <c r="H159" s="105"/>
      <c r="I159" s="105"/>
      <c r="J159" s="105"/>
      <c r="K159" s="106"/>
    </row>
    <row r="160" spans="1:14" x14ac:dyDescent="0.2">
      <c r="A160" s="121"/>
      <c r="B160" s="1" t="s">
        <v>343</v>
      </c>
      <c r="C160" s="2" t="s">
        <v>310</v>
      </c>
      <c r="D160" s="73"/>
      <c r="E160" s="55">
        <v>25235</v>
      </c>
      <c r="F160" s="20">
        <f t="shared" si="5"/>
        <v>0</v>
      </c>
      <c r="H160" s="105"/>
      <c r="I160" s="105"/>
      <c r="J160" s="105"/>
      <c r="K160" s="106"/>
    </row>
    <row r="161" spans="1:14" x14ac:dyDescent="0.2">
      <c r="A161" s="121"/>
      <c r="B161" s="1" t="s">
        <v>344</v>
      </c>
      <c r="C161" s="2" t="s">
        <v>310</v>
      </c>
      <c r="D161" s="73"/>
      <c r="E161" s="55">
        <v>1442</v>
      </c>
      <c r="F161" s="20">
        <f t="shared" si="5"/>
        <v>0</v>
      </c>
      <c r="H161" s="105"/>
      <c r="I161" s="105"/>
      <c r="J161" s="105"/>
      <c r="K161" s="106"/>
    </row>
    <row r="162" spans="1:14" x14ac:dyDescent="0.2">
      <c r="A162" s="121"/>
      <c r="B162" s="1"/>
      <c r="C162" s="2"/>
      <c r="D162" s="73"/>
      <c r="E162" s="55"/>
      <c r="F162" s="20"/>
      <c r="H162" s="105"/>
      <c r="I162" s="105"/>
      <c r="J162" s="105"/>
      <c r="K162" s="106"/>
    </row>
    <row r="163" spans="1:14" x14ac:dyDescent="0.2">
      <c r="A163" s="121"/>
      <c r="B163" s="1" t="s">
        <v>345</v>
      </c>
      <c r="C163" s="2"/>
      <c r="D163" s="73"/>
      <c r="E163" s="55"/>
      <c r="F163" s="20"/>
      <c r="H163" s="105"/>
      <c r="I163" s="105"/>
      <c r="J163" s="105"/>
      <c r="K163" s="106"/>
    </row>
    <row r="164" spans="1:14" x14ac:dyDescent="0.2">
      <c r="A164" s="121"/>
      <c r="B164" s="1" t="s">
        <v>346</v>
      </c>
      <c r="C164" s="2" t="s">
        <v>301</v>
      </c>
      <c r="D164" s="73"/>
      <c r="E164" s="55">
        <f>+E165</f>
        <v>12803</v>
      </c>
      <c r="F164" s="20">
        <f t="shared" si="5"/>
        <v>0</v>
      </c>
      <c r="H164" s="105"/>
      <c r="I164" s="105"/>
      <c r="J164" s="105"/>
      <c r="K164" s="106"/>
    </row>
    <row r="165" spans="1:14" x14ac:dyDescent="0.2">
      <c r="A165" s="121"/>
      <c r="B165" s="1" t="s">
        <v>347</v>
      </c>
      <c r="C165" s="2" t="s">
        <v>301</v>
      </c>
      <c r="D165" s="73"/>
      <c r="E165" s="55">
        <f>+'[1]EDIFICIO DE OPERACIONES'!$I$1057</f>
        <v>12803</v>
      </c>
      <c r="F165" s="20">
        <f t="shared" si="5"/>
        <v>0</v>
      </c>
      <c r="H165" s="105"/>
      <c r="I165" s="105"/>
      <c r="J165" s="105"/>
      <c r="K165" s="106"/>
    </row>
    <row r="166" spans="1:14" x14ac:dyDescent="0.2">
      <c r="A166" s="121"/>
      <c r="B166" s="1" t="s">
        <v>348</v>
      </c>
      <c r="C166" s="2" t="s">
        <v>301</v>
      </c>
      <c r="D166" s="73"/>
      <c r="E166" s="55">
        <f>+'[1]EDIFICIO DE OPERACIONES'!$I$1116</f>
        <v>8236</v>
      </c>
      <c r="F166" s="20">
        <f t="shared" si="5"/>
        <v>0</v>
      </c>
      <c r="H166" s="105"/>
      <c r="I166" s="105"/>
      <c r="J166" s="105"/>
      <c r="K166" s="106"/>
    </row>
    <row r="167" spans="1:14" x14ac:dyDescent="0.2">
      <c r="A167" s="121"/>
      <c r="B167" s="1" t="s">
        <v>349</v>
      </c>
      <c r="C167" s="2" t="s">
        <v>301</v>
      </c>
      <c r="D167" s="73"/>
      <c r="E167" s="55">
        <f>+'[1]EDIFICIO DE OPERACIONES'!$I$1175</f>
        <v>9758</v>
      </c>
      <c r="F167" s="20">
        <f t="shared" si="5"/>
        <v>0</v>
      </c>
      <c r="H167" s="105"/>
      <c r="I167" s="105"/>
      <c r="J167" s="105"/>
      <c r="K167" s="106"/>
    </row>
    <row r="168" spans="1:14" x14ac:dyDescent="0.2">
      <c r="A168" s="121"/>
      <c r="B168" s="1" t="s">
        <v>317</v>
      </c>
      <c r="C168" s="2" t="s">
        <v>318</v>
      </c>
      <c r="D168" s="73"/>
      <c r="E168" s="55">
        <f>+'[1]EDIFICIO DE OPERACIONES'!$I$1234</f>
        <v>4311</v>
      </c>
      <c r="F168" s="20">
        <f t="shared" si="5"/>
        <v>0</v>
      </c>
      <c r="H168" s="105"/>
      <c r="I168" s="105"/>
      <c r="J168" s="105"/>
      <c r="K168" s="106"/>
    </row>
    <row r="169" spans="1:14" x14ac:dyDescent="0.2">
      <c r="A169" s="121"/>
      <c r="B169" s="1" t="s">
        <v>350</v>
      </c>
      <c r="C169" s="2" t="s">
        <v>310</v>
      </c>
      <c r="D169" s="73"/>
      <c r="E169" s="55">
        <v>1648</v>
      </c>
      <c r="F169" s="20">
        <f t="shared" si="5"/>
        <v>0</v>
      </c>
      <c r="H169" s="105"/>
      <c r="I169" s="105"/>
      <c r="J169" s="105"/>
      <c r="K169" s="106"/>
    </row>
    <row r="170" spans="1:14" x14ac:dyDescent="0.2">
      <c r="A170" s="121"/>
      <c r="B170" s="1"/>
      <c r="C170" s="2"/>
      <c r="D170" s="73"/>
      <c r="E170" s="55"/>
      <c r="F170" s="20"/>
      <c r="H170" s="105"/>
      <c r="I170" s="105"/>
      <c r="J170" s="105"/>
      <c r="K170" s="106"/>
    </row>
    <row r="171" spans="1:14" x14ac:dyDescent="0.2">
      <c r="A171" s="121"/>
      <c r="B171" s="1" t="s">
        <v>351</v>
      </c>
      <c r="C171" s="2"/>
      <c r="D171" s="73"/>
      <c r="E171" s="55"/>
      <c r="F171" s="20"/>
      <c r="H171" s="105"/>
      <c r="I171" s="105"/>
      <c r="J171" s="105"/>
      <c r="K171" s="106"/>
    </row>
    <row r="172" spans="1:14" x14ac:dyDescent="0.2">
      <c r="A172" s="121"/>
      <c r="B172" s="1" t="s">
        <v>352</v>
      </c>
      <c r="C172" s="2" t="s">
        <v>318</v>
      </c>
      <c r="D172" s="73"/>
      <c r="E172" s="55">
        <f>+'[1]EDIFICIO DE OPERACIONES'!$I$1295</f>
        <v>30243</v>
      </c>
      <c r="F172" s="20">
        <f t="shared" ref="F172:F197" si="6">+D172*E172</f>
        <v>0</v>
      </c>
      <c r="G172" s="105"/>
      <c r="H172" s="105"/>
      <c r="I172" s="105"/>
      <c r="J172" s="105"/>
      <c r="K172" s="106"/>
      <c r="L172" s="106"/>
      <c r="M172" s="106"/>
      <c r="N172" s="106"/>
    </row>
    <row r="173" spans="1:14" x14ac:dyDescent="0.2">
      <c r="A173" s="121"/>
      <c r="B173" s="1" t="s">
        <v>353</v>
      </c>
      <c r="C173" s="2" t="s">
        <v>301</v>
      </c>
      <c r="D173" s="73"/>
      <c r="E173" s="55">
        <f>+'[1]EDIFICIO DE OPERACIONES'!$I$1352</f>
        <v>55026</v>
      </c>
      <c r="F173" s="20">
        <f t="shared" si="6"/>
        <v>0</v>
      </c>
      <c r="H173" s="105"/>
      <c r="I173" s="105"/>
      <c r="J173" s="105"/>
      <c r="K173" s="106"/>
    </row>
    <row r="174" spans="1:14" x14ac:dyDescent="0.2">
      <c r="A174" s="121"/>
      <c r="B174" s="1" t="s">
        <v>354</v>
      </c>
      <c r="C174" s="2" t="s">
        <v>310</v>
      </c>
      <c r="D174" s="73"/>
      <c r="E174" s="55">
        <v>721</v>
      </c>
      <c r="F174" s="20">
        <f t="shared" si="6"/>
        <v>0</v>
      </c>
      <c r="H174" s="105"/>
      <c r="I174" s="105"/>
      <c r="J174" s="105"/>
      <c r="K174" s="106"/>
    </row>
    <row r="175" spans="1:14" x14ac:dyDescent="0.2">
      <c r="A175" s="121"/>
      <c r="B175" s="1" t="s">
        <v>355</v>
      </c>
      <c r="C175" s="2" t="s">
        <v>301</v>
      </c>
      <c r="D175" s="73"/>
      <c r="E175" s="55">
        <v>34411</v>
      </c>
      <c r="F175" s="20">
        <f t="shared" si="6"/>
        <v>0</v>
      </c>
      <c r="H175" s="105"/>
      <c r="I175" s="105"/>
      <c r="J175" s="105"/>
      <c r="K175" s="106"/>
    </row>
    <row r="176" spans="1:14" x14ac:dyDescent="0.2">
      <c r="A176" s="121"/>
      <c r="B176" s="1" t="s">
        <v>356</v>
      </c>
      <c r="C176" s="2" t="s">
        <v>301</v>
      </c>
      <c r="D176" s="73"/>
      <c r="E176" s="55">
        <f>+'[1]EDIFICIO DE OPERACIONES'!$I$1411</f>
        <v>37580.400000000001</v>
      </c>
      <c r="F176" s="20">
        <f t="shared" si="6"/>
        <v>0</v>
      </c>
      <c r="H176" s="105"/>
      <c r="I176" s="105"/>
      <c r="J176" s="105"/>
      <c r="K176" s="106"/>
    </row>
    <row r="177" spans="1:14" x14ac:dyDescent="0.2">
      <c r="A177" s="121"/>
      <c r="B177" s="1" t="s">
        <v>357</v>
      </c>
      <c r="C177" s="2" t="s">
        <v>301</v>
      </c>
      <c r="D177" s="73"/>
      <c r="E177" s="55">
        <v>3811</v>
      </c>
      <c r="F177" s="20">
        <f t="shared" si="6"/>
        <v>0</v>
      </c>
      <c r="H177" s="105"/>
      <c r="I177" s="105"/>
      <c r="J177" s="105"/>
      <c r="K177" s="106"/>
    </row>
    <row r="178" spans="1:14" x14ac:dyDescent="0.2">
      <c r="A178" s="121"/>
      <c r="B178" s="1" t="s">
        <v>358</v>
      </c>
      <c r="C178" s="2" t="s">
        <v>359</v>
      </c>
      <c r="D178" s="73"/>
      <c r="E178" s="55">
        <v>2163</v>
      </c>
      <c r="F178" s="20">
        <f t="shared" si="6"/>
        <v>0</v>
      </c>
      <c r="H178" s="105"/>
      <c r="I178" s="105"/>
      <c r="J178" s="105"/>
      <c r="K178" s="106"/>
    </row>
    <row r="179" spans="1:14" x14ac:dyDescent="0.2">
      <c r="A179" s="121"/>
      <c r="B179" s="1" t="s">
        <v>360</v>
      </c>
      <c r="C179" s="2" t="s">
        <v>310</v>
      </c>
      <c r="D179" s="73"/>
      <c r="E179" s="55">
        <v>140904</v>
      </c>
      <c r="F179" s="20">
        <f t="shared" si="6"/>
        <v>0</v>
      </c>
      <c r="H179" s="105"/>
      <c r="I179" s="105"/>
      <c r="J179" s="105"/>
      <c r="K179" s="106"/>
    </row>
    <row r="180" spans="1:14" x14ac:dyDescent="0.2">
      <c r="A180" s="121"/>
      <c r="B180" s="1" t="s">
        <v>361</v>
      </c>
      <c r="C180" s="2" t="s">
        <v>301</v>
      </c>
      <c r="D180" s="73"/>
      <c r="E180" s="55">
        <v>3708</v>
      </c>
      <c r="F180" s="20">
        <f t="shared" si="6"/>
        <v>0</v>
      </c>
      <c r="H180" s="105"/>
      <c r="I180" s="105"/>
      <c r="J180" s="105"/>
      <c r="K180" s="106"/>
    </row>
    <row r="181" spans="1:14" x14ac:dyDescent="0.2">
      <c r="A181" s="121"/>
      <c r="B181" s="1" t="s">
        <v>362</v>
      </c>
      <c r="C181" s="2" t="s">
        <v>318</v>
      </c>
      <c r="D181" s="73"/>
      <c r="E181" s="55">
        <v>4481</v>
      </c>
      <c r="F181" s="20">
        <f t="shared" si="6"/>
        <v>0</v>
      </c>
      <c r="H181" s="105"/>
      <c r="I181" s="105"/>
      <c r="J181" s="105"/>
      <c r="K181" s="106"/>
    </row>
    <row r="182" spans="1:14" x14ac:dyDescent="0.2">
      <c r="A182" s="121"/>
      <c r="B182" s="1" t="s">
        <v>363</v>
      </c>
      <c r="C182" s="2" t="s">
        <v>301</v>
      </c>
      <c r="D182" s="73"/>
      <c r="E182" s="55">
        <v>32999</v>
      </c>
      <c r="F182" s="20">
        <f t="shared" si="6"/>
        <v>0</v>
      </c>
      <c r="H182" s="105"/>
      <c r="I182" s="105"/>
      <c r="J182" s="105"/>
      <c r="K182" s="106"/>
    </row>
    <row r="183" spans="1:14" x14ac:dyDescent="0.2">
      <c r="A183" s="121"/>
      <c r="B183" s="1" t="s">
        <v>364</v>
      </c>
      <c r="C183" s="2" t="s">
        <v>301</v>
      </c>
      <c r="D183" s="73"/>
      <c r="E183" s="55">
        <v>3146</v>
      </c>
      <c r="F183" s="20">
        <f t="shared" si="6"/>
        <v>0</v>
      </c>
      <c r="H183" s="105"/>
      <c r="I183" s="105"/>
      <c r="J183" s="105"/>
      <c r="K183" s="106"/>
    </row>
    <row r="184" spans="1:14" x14ac:dyDescent="0.2">
      <c r="A184" s="121"/>
      <c r="B184" s="1"/>
      <c r="C184" s="2"/>
      <c r="D184" s="73"/>
      <c r="E184" s="55"/>
      <c r="F184" s="20"/>
      <c r="H184" s="105"/>
      <c r="I184" s="105"/>
      <c r="J184" s="105"/>
      <c r="K184" s="106"/>
    </row>
    <row r="185" spans="1:14" x14ac:dyDescent="0.2">
      <c r="A185" s="121"/>
      <c r="B185" s="1" t="s">
        <v>365</v>
      </c>
      <c r="C185" s="2"/>
      <c r="D185" s="73"/>
      <c r="E185" s="55"/>
      <c r="F185" s="20"/>
      <c r="G185" s="105"/>
      <c r="H185" s="105"/>
      <c r="I185" s="105"/>
      <c r="J185" s="105"/>
      <c r="K185" s="106"/>
      <c r="L185" s="106"/>
      <c r="M185" s="106"/>
    </row>
    <row r="186" spans="1:14" x14ac:dyDescent="0.2">
      <c r="A186" s="121"/>
      <c r="B186" s="1" t="s">
        <v>366</v>
      </c>
      <c r="C186" s="2" t="s">
        <v>301</v>
      </c>
      <c r="D186" s="73"/>
      <c r="E186" s="55">
        <f>+'[1]EDIFICIO DE OPERACIONES'!$I$1531</f>
        <v>99646.133333333331</v>
      </c>
      <c r="F186" s="20">
        <f t="shared" si="6"/>
        <v>0</v>
      </c>
      <c r="H186" s="105"/>
      <c r="I186" s="105"/>
      <c r="J186" s="105"/>
      <c r="K186" s="106"/>
    </row>
    <row r="187" spans="1:14" x14ac:dyDescent="0.2">
      <c r="A187" s="121"/>
      <c r="B187" s="1" t="s">
        <v>367</v>
      </c>
      <c r="C187" s="2" t="s">
        <v>318</v>
      </c>
      <c r="D187" s="73"/>
      <c r="E187" s="55">
        <v>6500</v>
      </c>
      <c r="F187" s="20">
        <f t="shared" si="6"/>
        <v>0</v>
      </c>
      <c r="H187" s="105"/>
      <c r="I187" s="105"/>
      <c r="J187" s="105"/>
      <c r="K187" s="106"/>
    </row>
    <row r="188" spans="1:14" x14ac:dyDescent="0.2">
      <c r="A188" s="121"/>
      <c r="B188" s="1" t="s">
        <v>368</v>
      </c>
      <c r="C188" s="2" t="s">
        <v>301</v>
      </c>
      <c r="D188" s="73"/>
      <c r="E188" s="55">
        <v>1100</v>
      </c>
      <c r="F188" s="20">
        <f t="shared" si="6"/>
        <v>0</v>
      </c>
      <c r="H188" s="105"/>
      <c r="I188" s="105"/>
      <c r="J188" s="105"/>
      <c r="K188" s="106"/>
    </row>
    <row r="189" spans="1:14" x14ac:dyDescent="0.2">
      <c r="A189" s="121"/>
      <c r="B189" s="1" t="s">
        <v>369</v>
      </c>
      <c r="C189" s="2" t="s">
        <v>359</v>
      </c>
      <c r="D189" s="73"/>
      <c r="E189" s="55">
        <f>+'[1]EDIFICIO DE OPERACIONES'!$I$1592</f>
        <v>631967.74358974362</v>
      </c>
      <c r="F189" s="20">
        <f t="shared" si="6"/>
        <v>0</v>
      </c>
      <c r="H189" s="105"/>
      <c r="I189" s="105"/>
      <c r="J189" s="105"/>
      <c r="K189" s="106"/>
    </row>
    <row r="190" spans="1:14" x14ac:dyDescent="0.2">
      <c r="A190" s="121"/>
      <c r="B190" s="1" t="s">
        <v>370</v>
      </c>
      <c r="C190" s="2" t="s">
        <v>301</v>
      </c>
      <c r="D190" s="73"/>
      <c r="E190" s="55">
        <v>9500</v>
      </c>
      <c r="F190" s="20">
        <f t="shared" si="6"/>
        <v>0</v>
      </c>
      <c r="G190" s="105"/>
      <c r="H190" s="105"/>
      <c r="I190" s="105"/>
      <c r="J190" s="105"/>
      <c r="K190" s="106"/>
      <c r="L190" s="106"/>
      <c r="M190" s="106"/>
      <c r="N190" s="106"/>
    </row>
    <row r="191" spans="1:14" x14ac:dyDescent="0.2">
      <c r="A191" s="121"/>
      <c r="B191" s="1" t="s">
        <v>371</v>
      </c>
      <c r="C191" s="2" t="s">
        <v>359</v>
      </c>
      <c r="D191" s="73"/>
      <c r="E191" s="55">
        <f>+'[1]EDIFICIO DE OPERACIONES'!$I$1652</f>
        <v>618017.74358974362</v>
      </c>
      <c r="F191" s="20">
        <f t="shared" si="6"/>
        <v>0</v>
      </c>
      <c r="H191" s="105"/>
      <c r="I191" s="105"/>
      <c r="J191" s="105"/>
      <c r="K191" s="106"/>
    </row>
    <row r="192" spans="1:14" x14ac:dyDescent="0.2">
      <c r="A192" s="121"/>
      <c r="B192" s="1" t="s">
        <v>372</v>
      </c>
      <c r="C192" s="2" t="s">
        <v>310</v>
      </c>
      <c r="D192" s="73"/>
      <c r="E192" s="55">
        <v>40527</v>
      </c>
      <c r="F192" s="20">
        <f t="shared" si="6"/>
        <v>0</v>
      </c>
      <c r="H192" s="105"/>
      <c r="I192" s="105"/>
      <c r="J192" s="105"/>
      <c r="K192" s="106"/>
    </row>
    <row r="193" spans="1:11" x14ac:dyDescent="0.2">
      <c r="A193" s="121"/>
      <c r="B193" s="1" t="s">
        <v>373</v>
      </c>
      <c r="C193" s="2" t="s">
        <v>301</v>
      </c>
      <c r="D193" s="73"/>
      <c r="E193" s="55">
        <f>+'[1]EDIFICIO DE OPERACIONES'!$I$1713</f>
        <v>92677.333333333328</v>
      </c>
      <c r="F193" s="20">
        <f t="shared" si="6"/>
        <v>0</v>
      </c>
      <c r="H193" s="105"/>
      <c r="I193" s="105"/>
      <c r="J193" s="105"/>
      <c r="K193" s="106"/>
    </row>
    <row r="194" spans="1:11" x14ac:dyDescent="0.2">
      <c r="A194" s="121"/>
      <c r="B194" s="1"/>
      <c r="C194" s="2"/>
      <c r="D194" s="73"/>
      <c r="E194" s="55"/>
      <c r="F194" s="20"/>
      <c r="H194" s="105"/>
      <c r="I194" s="105"/>
      <c r="J194" s="105"/>
      <c r="K194" s="106"/>
    </row>
    <row r="195" spans="1:11" x14ac:dyDescent="0.2">
      <c r="A195" s="121"/>
      <c r="B195" s="1" t="s">
        <v>374</v>
      </c>
      <c r="C195" s="2"/>
      <c r="D195" s="73"/>
      <c r="E195" s="55"/>
      <c r="F195" s="20"/>
      <c r="H195" s="105"/>
      <c r="I195" s="105"/>
      <c r="J195" s="105"/>
      <c r="K195" s="106"/>
    </row>
    <row r="196" spans="1:11" x14ac:dyDescent="0.2">
      <c r="A196" s="121"/>
      <c r="B196" s="1" t="s">
        <v>375</v>
      </c>
      <c r="C196" s="2" t="s">
        <v>301</v>
      </c>
      <c r="D196" s="73"/>
      <c r="E196" s="55">
        <v>2114</v>
      </c>
      <c r="F196" s="20">
        <f t="shared" si="6"/>
        <v>0</v>
      </c>
      <c r="H196" s="105"/>
      <c r="I196" s="105"/>
      <c r="J196" s="105"/>
      <c r="K196" s="106"/>
    </row>
    <row r="197" spans="1:11" ht="13.5" thickBot="1" x14ac:dyDescent="0.25">
      <c r="A197" s="121"/>
      <c r="B197" s="1" t="s">
        <v>376</v>
      </c>
      <c r="C197" s="2" t="s">
        <v>301</v>
      </c>
      <c r="D197" s="73"/>
      <c r="E197" s="55">
        <v>1442</v>
      </c>
      <c r="F197" s="20">
        <f t="shared" si="6"/>
        <v>0</v>
      </c>
      <c r="H197" s="105"/>
      <c r="I197" s="105"/>
      <c r="J197" s="105"/>
      <c r="K197" s="106"/>
    </row>
    <row r="198" spans="1:11" ht="13.5" thickBot="1" x14ac:dyDescent="0.25">
      <c r="A198" s="121"/>
      <c r="B198" s="1"/>
      <c r="C198" s="2"/>
      <c r="D198" s="73"/>
      <c r="E198" s="36" t="s">
        <v>45</v>
      </c>
      <c r="F198" s="84">
        <f>+SUM(F106:F197)</f>
        <v>0</v>
      </c>
      <c r="H198" s="105"/>
      <c r="I198" s="105"/>
      <c r="J198" s="105"/>
      <c r="K198" s="106"/>
    </row>
    <row r="199" spans="1:11" x14ac:dyDescent="0.2">
      <c r="A199" s="87">
        <v>1.7</v>
      </c>
      <c r="B199" s="8" t="s">
        <v>162</v>
      </c>
      <c r="C199" s="371"/>
      <c r="D199" s="372"/>
      <c r="E199" s="372"/>
      <c r="F199" s="373"/>
      <c r="H199" s="105"/>
      <c r="I199" s="105"/>
      <c r="J199" s="105"/>
      <c r="K199" s="106"/>
    </row>
    <row r="200" spans="1:11" x14ac:dyDescent="0.2">
      <c r="A200" s="87" t="s">
        <v>86</v>
      </c>
      <c r="B200" s="8" t="s">
        <v>62</v>
      </c>
      <c r="C200" s="371"/>
      <c r="D200" s="372"/>
      <c r="E200" s="372"/>
      <c r="F200" s="373"/>
      <c r="H200" s="105"/>
      <c r="I200" s="105"/>
      <c r="J200" s="105"/>
      <c r="K200" s="106"/>
    </row>
    <row r="201" spans="1:11" x14ac:dyDescent="0.2">
      <c r="A201" s="2">
        <v>1</v>
      </c>
      <c r="B201" s="1" t="str">
        <f>+B74</f>
        <v xml:space="preserve">Localizacion y replanteo </v>
      </c>
      <c r="C201" s="2" t="s">
        <v>60</v>
      </c>
      <c r="D201" s="73"/>
      <c r="E201" s="3">
        <v>5740</v>
      </c>
      <c r="F201" s="20">
        <f t="shared" ref="F201:F218" si="7">+E201*D201</f>
        <v>0</v>
      </c>
      <c r="G201" s="105"/>
      <c r="H201" s="105"/>
      <c r="I201" s="105"/>
      <c r="J201" s="105"/>
      <c r="K201" s="106"/>
    </row>
    <row r="202" spans="1:11" ht="15" x14ac:dyDescent="0.2">
      <c r="A202" s="2">
        <v>2</v>
      </c>
      <c r="B202" s="1" t="str">
        <f>+'presupuesto de obra'!B207</f>
        <v>Excavacion a maquina con retiro de sobrantes</v>
      </c>
      <c r="C202" s="2" t="s">
        <v>61</v>
      </c>
      <c r="D202" s="73"/>
      <c r="E202" s="3">
        <v>18419</v>
      </c>
      <c r="F202" s="20">
        <f t="shared" si="7"/>
        <v>0</v>
      </c>
      <c r="H202" s="105"/>
      <c r="I202" s="105"/>
      <c r="J202" s="105"/>
      <c r="K202" s="106"/>
    </row>
    <row r="203" spans="1:11" ht="15" x14ac:dyDescent="0.2">
      <c r="A203" s="2">
        <f>+A202+1</f>
        <v>3</v>
      </c>
      <c r="B203" s="1" t="s">
        <v>232</v>
      </c>
      <c r="C203" s="2" t="s">
        <v>61</v>
      </c>
      <c r="D203" s="62"/>
      <c r="E203" s="3">
        <v>725507</v>
      </c>
      <c r="F203" s="20">
        <f t="shared" si="7"/>
        <v>0</v>
      </c>
      <c r="H203" s="105"/>
      <c r="I203" s="105"/>
      <c r="J203" s="105"/>
      <c r="K203" s="106"/>
    </row>
    <row r="204" spans="1:11" x14ac:dyDescent="0.2">
      <c r="A204" s="2">
        <f>+A203+1</f>
        <v>4</v>
      </c>
      <c r="B204" s="1" t="str">
        <f>+'presupuesto de obra'!B209</f>
        <v>Refuerzo # 3-4 f´y = 420 Mpa</v>
      </c>
      <c r="C204" s="2" t="s">
        <v>48</v>
      </c>
      <c r="D204" s="73"/>
      <c r="E204" s="3">
        <v>3453</v>
      </c>
      <c r="F204" s="20">
        <f t="shared" si="7"/>
        <v>0</v>
      </c>
      <c r="H204" s="105"/>
      <c r="I204" s="105"/>
      <c r="J204" s="105"/>
      <c r="K204" s="106"/>
    </row>
    <row r="205" spans="1:11" x14ac:dyDescent="0.2">
      <c r="A205" s="2">
        <f>+A204+1</f>
        <v>5</v>
      </c>
      <c r="B205" s="1" t="s">
        <v>250</v>
      </c>
      <c r="C205" s="2" t="s">
        <v>19</v>
      </c>
      <c r="D205" s="73"/>
      <c r="E205" s="3">
        <v>41235</v>
      </c>
      <c r="F205" s="20">
        <f t="shared" si="7"/>
        <v>0</v>
      </c>
      <c r="H205" s="105"/>
      <c r="I205" s="105"/>
      <c r="J205" s="105"/>
      <c r="K205" s="106"/>
    </row>
    <row r="206" spans="1:11" x14ac:dyDescent="0.2">
      <c r="A206" s="2">
        <v>6</v>
      </c>
      <c r="B206" s="1" t="s">
        <v>251</v>
      </c>
      <c r="C206" s="2" t="s">
        <v>19</v>
      </c>
      <c r="D206" s="73"/>
      <c r="E206" s="3">
        <v>60811</v>
      </c>
      <c r="F206" s="20">
        <f t="shared" si="7"/>
        <v>0</v>
      </c>
      <c r="H206" s="105"/>
      <c r="I206" s="105"/>
      <c r="J206" s="105"/>
      <c r="K206" s="106"/>
    </row>
    <row r="207" spans="1:11" x14ac:dyDescent="0.2">
      <c r="A207" s="2">
        <v>7</v>
      </c>
      <c r="B207" s="1" t="s">
        <v>252</v>
      </c>
      <c r="C207" s="2" t="s">
        <v>19</v>
      </c>
      <c r="D207" s="73"/>
      <c r="E207" s="3">
        <v>35000</v>
      </c>
      <c r="F207" s="20">
        <f t="shared" si="7"/>
        <v>0</v>
      </c>
      <c r="H207" s="105"/>
      <c r="I207" s="105"/>
      <c r="J207" s="105"/>
      <c r="K207" s="106"/>
    </row>
    <row r="208" spans="1:11" x14ac:dyDescent="0.2">
      <c r="A208" s="2">
        <v>8</v>
      </c>
      <c r="B208" s="1" t="s">
        <v>253</v>
      </c>
      <c r="C208" s="2" t="s">
        <v>19</v>
      </c>
      <c r="D208" s="73"/>
      <c r="E208" s="3">
        <v>85000</v>
      </c>
      <c r="F208" s="20">
        <f t="shared" si="7"/>
        <v>0</v>
      </c>
      <c r="H208" s="105"/>
      <c r="I208" s="105"/>
      <c r="J208" s="105"/>
      <c r="K208" s="106"/>
    </row>
    <row r="209" spans="1:11" x14ac:dyDescent="0.2">
      <c r="A209" s="2">
        <v>9</v>
      </c>
      <c r="B209" s="1" t="s">
        <v>254</v>
      </c>
      <c r="C209" s="2" t="s">
        <v>19</v>
      </c>
      <c r="D209" s="73"/>
      <c r="E209" s="3">
        <v>25000</v>
      </c>
      <c r="F209" s="20">
        <f t="shared" si="7"/>
        <v>0</v>
      </c>
      <c r="H209" s="105"/>
      <c r="I209" s="105"/>
      <c r="J209" s="105"/>
      <c r="K209" s="106"/>
    </row>
    <row r="210" spans="1:11" x14ac:dyDescent="0.2">
      <c r="A210" s="2">
        <v>10</v>
      </c>
      <c r="B210" s="1" t="s">
        <v>255</v>
      </c>
      <c r="C210" s="2" t="s">
        <v>19</v>
      </c>
      <c r="D210" s="73"/>
      <c r="E210" s="3">
        <v>54000</v>
      </c>
      <c r="F210" s="20">
        <f t="shared" si="7"/>
        <v>0</v>
      </c>
      <c r="H210" s="105"/>
      <c r="I210" s="105"/>
      <c r="J210" s="105"/>
      <c r="K210" s="106"/>
    </row>
    <row r="211" spans="1:11" x14ac:dyDescent="0.2">
      <c r="A211" s="2">
        <v>11</v>
      </c>
      <c r="B211" s="1" t="s">
        <v>256</v>
      </c>
      <c r="C211" s="2" t="s">
        <v>19</v>
      </c>
      <c r="D211" s="73"/>
      <c r="E211" s="3">
        <v>45000</v>
      </c>
      <c r="F211" s="20">
        <f t="shared" si="7"/>
        <v>0</v>
      </c>
      <c r="H211" s="105"/>
      <c r="I211" s="105"/>
      <c r="J211" s="105"/>
      <c r="K211" s="106"/>
    </row>
    <row r="212" spans="1:11" x14ac:dyDescent="0.2">
      <c r="A212" s="2">
        <v>12</v>
      </c>
      <c r="B212" s="1" t="s">
        <v>225</v>
      </c>
      <c r="C212" s="2" t="s">
        <v>19</v>
      </c>
      <c r="D212" s="73"/>
      <c r="E212" s="3">
        <v>1500000</v>
      </c>
      <c r="F212" s="20">
        <f t="shared" si="7"/>
        <v>0</v>
      </c>
      <c r="H212" s="105"/>
      <c r="I212" s="105"/>
      <c r="J212" s="105"/>
      <c r="K212" s="106"/>
    </row>
    <row r="213" spans="1:11" x14ac:dyDescent="0.2">
      <c r="A213" s="2">
        <v>13</v>
      </c>
      <c r="B213" s="1" t="s">
        <v>226</v>
      </c>
      <c r="C213" s="2" t="s">
        <v>19</v>
      </c>
      <c r="D213" s="73"/>
      <c r="E213" s="3">
        <v>7538</v>
      </c>
      <c r="F213" s="20">
        <f t="shared" si="7"/>
        <v>0</v>
      </c>
      <c r="H213" s="105"/>
      <c r="I213" s="105"/>
      <c r="J213" s="105"/>
      <c r="K213" s="106"/>
    </row>
    <row r="214" spans="1:11" x14ac:dyDescent="0.2">
      <c r="A214" s="2">
        <v>14</v>
      </c>
      <c r="B214" s="1" t="s">
        <v>227</v>
      </c>
      <c r="C214" s="2" t="s">
        <v>19</v>
      </c>
      <c r="D214" s="73"/>
      <c r="E214" s="3">
        <v>8500</v>
      </c>
      <c r="F214" s="20">
        <f t="shared" si="7"/>
        <v>0</v>
      </c>
      <c r="H214" s="105"/>
      <c r="I214" s="105"/>
      <c r="J214" s="105"/>
      <c r="K214" s="106"/>
    </row>
    <row r="215" spans="1:11" x14ac:dyDescent="0.2">
      <c r="A215" s="2">
        <v>15</v>
      </c>
      <c r="B215" s="1" t="s">
        <v>228</v>
      </c>
      <c r="C215" s="2" t="s">
        <v>19</v>
      </c>
      <c r="D215" s="73"/>
      <c r="E215" s="3">
        <v>300000</v>
      </c>
      <c r="F215" s="20">
        <f t="shared" si="7"/>
        <v>0</v>
      </c>
      <c r="H215" s="105"/>
      <c r="I215" s="105"/>
      <c r="J215" s="105"/>
      <c r="K215" s="106"/>
    </row>
    <row r="216" spans="1:11" x14ac:dyDescent="0.2">
      <c r="A216" s="2">
        <v>16</v>
      </c>
      <c r="B216" s="1" t="s">
        <v>229</v>
      </c>
      <c r="C216" s="2" t="s">
        <v>19</v>
      </c>
      <c r="D216" s="73"/>
      <c r="E216" s="3">
        <v>380000</v>
      </c>
      <c r="F216" s="20">
        <f t="shared" si="7"/>
        <v>0</v>
      </c>
      <c r="H216" s="105"/>
      <c r="I216" s="105"/>
      <c r="J216" s="105"/>
      <c r="K216" s="106"/>
    </row>
    <row r="217" spans="1:11" x14ac:dyDescent="0.2">
      <c r="A217" s="2">
        <v>17</v>
      </c>
      <c r="B217" s="1" t="s">
        <v>230</v>
      </c>
      <c r="C217" s="2" t="s">
        <v>19</v>
      </c>
      <c r="D217" s="73"/>
      <c r="E217" s="3">
        <v>16000</v>
      </c>
      <c r="F217" s="20">
        <f t="shared" si="7"/>
        <v>0</v>
      </c>
      <c r="H217" s="105"/>
      <c r="I217" s="105"/>
      <c r="J217" s="105"/>
      <c r="K217" s="106"/>
    </row>
    <row r="218" spans="1:11" ht="13.5" thickBot="1" x14ac:dyDescent="0.25">
      <c r="A218" s="2">
        <v>18</v>
      </c>
      <c r="B218" s="1" t="s">
        <v>231</v>
      </c>
      <c r="C218" s="2" t="s">
        <v>19</v>
      </c>
      <c r="D218" s="73"/>
      <c r="E218" s="55">
        <v>3500000</v>
      </c>
      <c r="F218" s="20">
        <f t="shared" si="7"/>
        <v>0</v>
      </c>
      <c r="H218" s="105"/>
      <c r="I218" s="105"/>
      <c r="J218" s="105"/>
      <c r="K218" s="106"/>
    </row>
    <row r="219" spans="1:11" ht="13.5" thickBot="1" x14ac:dyDescent="0.25">
      <c r="A219" s="2"/>
      <c r="B219" s="8"/>
      <c r="C219" s="2"/>
      <c r="D219" s="74"/>
      <c r="E219" s="56" t="s">
        <v>45</v>
      </c>
      <c r="F219" s="84">
        <f>SUM(F201:F218)</f>
        <v>0</v>
      </c>
      <c r="H219" s="105"/>
      <c r="I219" s="105"/>
      <c r="J219" s="105"/>
      <c r="K219" s="106"/>
    </row>
    <row r="220" spans="1:11" x14ac:dyDescent="0.2">
      <c r="A220" s="87" t="s">
        <v>87</v>
      </c>
      <c r="B220" s="8" t="s">
        <v>63</v>
      </c>
      <c r="C220" s="368"/>
      <c r="D220" s="363"/>
      <c r="E220" s="363"/>
      <c r="F220" s="364"/>
      <c r="H220" s="105"/>
      <c r="I220" s="105"/>
      <c r="J220" s="105"/>
      <c r="K220" s="106"/>
    </row>
    <row r="221" spans="1:11" x14ac:dyDescent="0.2">
      <c r="A221" s="2">
        <v>1</v>
      </c>
      <c r="B221" s="1" t="str">
        <f>+B201</f>
        <v xml:space="preserve">Localizacion y replanteo </v>
      </c>
      <c r="C221" s="2" t="s">
        <v>60</v>
      </c>
      <c r="D221" s="73"/>
      <c r="E221" s="3">
        <v>5740</v>
      </c>
      <c r="F221" s="20">
        <f t="shared" ref="F221:F226" si="8">+E221*D221</f>
        <v>0</v>
      </c>
      <c r="H221" s="105"/>
      <c r="I221" s="105"/>
      <c r="J221" s="105"/>
      <c r="K221" s="106"/>
    </row>
    <row r="222" spans="1:11" ht="15" x14ac:dyDescent="0.2">
      <c r="A222" s="2">
        <v>2</v>
      </c>
      <c r="B222" s="35" t="s">
        <v>206</v>
      </c>
      <c r="C222" s="2" t="s">
        <v>61</v>
      </c>
      <c r="D222" s="73"/>
      <c r="E222" s="3">
        <v>25229</v>
      </c>
      <c r="F222" s="20">
        <f t="shared" si="8"/>
        <v>0</v>
      </c>
      <c r="H222" s="105"/>
      <c r="I222" s="105"/>
      <c r="J222" s="105"/>
      <c r="K222" s="106"/>
    </row>
    <row r="223" spans="1:11" ht="15" x14ac:dyDescent="0.2">
      <c r="A223" s="2">
        <v>3</v>
      </c>
      <c r="B223" s="1" t="str">
        <f>+B203</f>
        <v>Suministro e instalacion de concreto  f´c = 4000 PSI</v>
      </c>
      <c r="C223" s="2" t="s">
        <v>61</v>
      </c>
      <c r="D223" s="73"/>
      <c r="E223" s="3">
        <v>725507</v>
      </c>
      <c r="F223" s="20">
        <f t="shared" si="8"/>
        <v>0</v>
      </c>
      <c r="H223" s="105"/>
      <c r="I223" s="105"/>
      <c r="J223" s="105"/>
      <c r="K223" s="106"/>
    </row>
    <row r="224" spans="1:11" x14ac:dyDescent="0.2">
      <c r="A224" s="2">
        <v>4</v>
      </c>
      <c r="B224" s="1" t="s">
        <v>233</v>
      </c>
      <c r="C224" s="2" t="s">
        <v>48</v>
      </c>
      <c r="D224" s="73"/>
      <c r="E224" s="3">
        <v>3453</v>
      </c>
      <c r="F224" s="20">
        <f t="shared" si="8"/>
        <v>0</v>
      </c>
      <c r="H224" s="105"/>
      <c r="I224" s="105"/>
      <c r="J224" s="105"/>
      <c r="K224" s="106"/>
    </row>
    <row r="225" spans="1:11" x14ac:dyDescent="0.2">
      <c r="A225" s="2">
        <v>5</v>
      </c>
      <c r="B225" s="1" t="s">
        <v>234</v>
      </c>
      <c r="C225" s="2" t="s">
        <v>48</v>
      </c>
      <c r="D225" s="73"/>
      <c r="E225" s="3">
        <v>3453</v>
      </c>
      <c r="F225" s="20">
        <f t="shared" si="8"/>
        <v>0</v>
      </c>
      <c r="H225" s="105"/>
      <c r="I225" s="105"/>
      <c r="J225" s="105"/>
      <c r="K225" s="106"/>
    </row>
    <row r="226" spans="1:11" ht="13.5" thickBot="1" x14ac:dyDescent="0.25">
      <c r="A226" s="2">
        <v>6</v>
      </c>
      <c r="B226" s="1" t="s">
        <v>235</v>
      </c>
      <c r="C226" s="2" t="s">
        <v>48</v>
      </c>
      <c r="D226" s="73"/>
      <c r="E226" s="55">
        <v>3453</v>
      </c>
      <c r="F226" s="27">
        <f t="shared" si="8"/>
        <v>0</v>
      </c>
      <c r="H226" s="105"/>
      <c r="I226" s="105"/>
      <c r="J226" s="105"/>
      <c r="K226" s="106"/>
    </row>
    <row r="227" spans="1:11" ht="13.5" thickBot="1" x14ac:dyDescent="0.25">
      <c r="A227" s="2"/>
      <c r="B227" s="8"/>
      <c r="C227" s="2"/>
      <c r="D227" s="74"/>
      <c r="E227" s="56" t="s">
        <v>45</v>
      </c>
      <c r="F227" s="84">
        <f>SUM(F221:F226)</f>
        <v>0</v>
      </c>
      <c r="H227" s="105"/>
      <c r="I227" s="105"/>
      <c r="J227" s="105"/>
      <c r="K227" s="106"/>
    </row>
    <row r="228" spans="1:11" x14ac:dyDescent="0.2">
      <c r="A228" s="87" t="s">
        <v>88</v>
      </c>
      <c r="B228" s="8" t="s">
        <v>69</v>
      </c>
      <c r="C228" s="368"/>
      <c r="D228" s="363"/>
      <c r="E228" s="363"/>
      <c r="F228" s="364"/>
      <c r="H228" s="105"/>
      <c r="I228" s="105"/>
      <c r="J228" s="105"/>
      <c r="K228" s="106"/>
    </row>
    <row r="229" spans="1:11" x14ac:dyDescent="0.2">
      <c r="A229" s="2">
        <v>1</v>
      </c>
      <c r="B229" s="1" t="s">
        <v>176</v>
      </c>
      <c r="C229" s="2" t="s">
        <v>44</v>
      </c>
      <c r="D229" s="73"/>
      <c r="E229" s="3">
        <v>19576</v>
      </c>
      <c r="F229" s="20">
        <f>+E229*D229</f>
        <v>0</v>
      </c>
      <c r="H229" s="105"/>
      <c r="I229" s="105"/>
      <c r="J229" s="105"/>
      <c r="K229" s="106"/>
    </row>
    <row r="230" spans="1:11" x14ac:dyDescent="0.2">
      <c r="A230" s="2">
        <v>2</v>
      </c>
      <c r="B230" s="1" t="s">
        <v>167</v>
      </c>
      <c r="C230" s="2" t="s">
        <v>44</v>
      </c>
      <c r="D230" s="73"/>
      <c r="E230" s="3">
        <v>23325</v>
      </c>
      <c r="F230" s="20">
        <f>+E230*D230</f>
        <v>0</v>
      </c>
      <c r="H230" s="105"/>
      <c r="I230" s="105"/>
      <c r="J230" s="105"/>
      <c r="K230" s="106"/>
    </row>
    <row r="231" spans="1:11" x14ac:dyDescent="0.2">
      <c r="A231" s="2">
        <v>3</v>
      </c>
      <c r="B231" s="1" t="s">
        <v>175</v>
      </c>
      <c r="C231" s="2" t="s">
        <v>44</v>
      </c>
      <c r="D231" s="73"/>
      <c r="E231" s="3">
        <v>10897</v>
      </c>
      <c r="F231" s="20">
        <f>+E231*D231</f>
        <v>0</v>
      </c>
      <c r="H231" s="105"/>
      <c r="I231" s="105"/>
      <c r="J231" s="105"/>
      <c r="K231" s="106"/>
    </row>
    <row r="232" spans="1:11" ht="26.25" thickBot="1" x14ac:dyDescent="0.25">
      <c r="A232" s="2">
        <v>4</v>
      </c>
      <c r="B232" s="23" t="s">
        <v>178</v>
      </c>
      <c r="C232" s="2" t="s">
        <v>44</v>
      </c>
      <c r="D232" s="73"/>
      <c r="E232" s="55">
        <v>21130</v>
      </c>
      <c r="F232" s="27">
        <f>+E232*D232</f>
        <v>0</v>
      </c>
      <c r="H232" s="105"/>
      <c r="I232" s="105"/>
      <c r="J232" s="105"/>
      <c r="K232" s="106"/>
    </row>
    <row r="233" spans="1:11" ht="13.5" thickBot="1" x14ac:dyDescent="0.25">
      <c r="A233" s="2"/>
      <c r="B233" s="1"/>
      <c r="C233" s="2"/>
      <c r="D233" s="74"/>
      <c r="E233" s="56" t="s">
        <v>45</v>
      </c>
      <c r="F233" s="84">
        <f>SUM(F229:F232)</f>
        <v>0</v>
      </c>
      <c r="H233" s="105"/>
      <c r="I233" s="105"/>
      <c r="J233" s="105"/>
      <c r="K233" s="106"/>
    </row>
    <row r="234" spans="1:11" x14ac:dyDescent="0.2">
      <c r="A234" s="87">
        <v>1.8</v>
      </c>
      <c r="B234" s="8" t="s">
        <v>163</v>
      </c>
      <c r="C234" s="368"/>
      <c r="D234" s="363"/>
      <c r="E234" s="363"/>
      <c r="F234" s="364"/>
      <c r="H234" s="105"/>
      <c r="I234" s="105"/>
      <c r="J234" s="105"/>
      <c r="K234" s="106"/>
    </row>
    <row r="235" spans="1:11" x14ac:dyDescent="0.2">
      <c r="A235" s="2">
        <v>1</v>
      </c>
      <c r="B235" s="1" t="s">
        <v>58</v>
      </c>
      <c r="C235" s="2" t="s">
        <v>60</v>
      </c>
      <c r="D235" s="73" t="e">
        <f>+#REF!</f>
        <v>#REF!</v>
      </c>
      <c r="E235" s="3">
        <f>+E221</f>
        <v>5740</v>
      </c>
      <c r="F235" s="20" t="e">
        <f>+E235*D235</f>
        <v>#REF!</v>
      </c>
      <c r="H235" s="105"/>
      <c r="I235" s="105"/>
      <c r="J235" s="105"/>
      <c r="K235" s="106"/>
    </row>
    <row r="236" spans="1:11" ht="15" x14ac:dyDescent="0.2">
      <c r="A236" s="2">
        <v>2</v>
      </c>
      <c r="B236" s="1" t="s">
        <v>236</v>
      </c>
      <c r="C236" s="2" t="s">
        <v>61</v>
      </c>
      <c r="D236" s="73" t="e">
        <f>+#REF!</f>
        <v>#REF!</v>
      </c>
      <c r="E236" s="3">
        <f>+E202</f>
        <v>18419</v>
      </c>
      <c r="F236" s="20" t="e">
        <f>+E236*D236</f>
        <v>#REF!</v>
      </c>
      <c r="H236" s="105"/>
      <c r="I236" s="105"/>
      <c r="J236" s="105"/>
      <c r="K236" s="106"/>
    </row>
    <row r="237" spans="1:11" ht="13.5" thickBot="1" x14ac:dyDescent="0.25">
      <c r="A237" s="2">
        <v>3</v>
      </c>
      <c r="B237" s="1" t="s">
        <v>65</v>
      </c>
      <c r="C237" s="2" t="s">
        <v>44</v>
      </c>
      <c r="D237" s="73" t="e">
        <f>+#REF!</f>
        <v>#REF!</v>
      </c>
      <c r="E237" s="55">
        <v>77376</v>
      </c>
      <c r="F237" s="27" t="e">
        <f>+E237*D237</f>
        <v>#REF!</v>
      </c>
      <c r="H237" s="105"/>
      <c r="I237" s="105"/>
      <c r="J237" s="105"/>
      <c r="K237" s="106"/>
    </row>
    <row r="238" spans="1:11" ht="13.5" thickBot="1" x14ac:dyDescent="0.25">
      <c r="A238" s="1"/>
      <c r="B238" s="1"/>
      <c r="C238" s="1"/>
      <c r="D238" s="75"/>
      <c r="E238" s="57" t="s">
        <v>45</v>
      </c>
      <c r="F238" s="88" t="e">
        <f>SUM(F235:F237)</f>
        <v>#REF!</v>
      </c>
      <c r="H238" s="105"/>
      <c r="I238" s="105"/>
      <c r="J238" s="105"/>
      <c r="K238" s="106"/>
    </row>
    <row r="239" spans="1:11" x14ac:dyDescent="0.2">
      <c r="A239" s="89" t="s">
        <v>89</v>
      </c>
      <c r="B239" s="8" t="s">
        <v>164</v>
      </c>
      <c r="C239" s="368"/>
      <c r="D239" s="363"/>
      <c r="E239" s="363"/>
      <c r="F239" s="364"/>
      <c r="H239" s="105"/>
      <c r="I239" s="105"/>
      <c r="J239" s="105"/>
      <c r="K239" s="106"/>
    </row>
    <row r="240" spans="1:11" x14ac:dyDescent="0.2">
      <c r="A240" s="2">
        <v>1</v>
      </c>
      <c r="B240" s="1" t="s">
        <v>58</v>
      </c>
      <c r="C240" s="2" t="s">
        <v>60</v>
      </c>
      <c r="D240" s="73" t="e">
        <f>+#REF!</f>
        <v>#REF!</v>
      </c>
      <c r="E240" s="3">
        <v>5740</v>
      </c>
      <c r="F240" s="20" t="e">
        <f>+E240*D240</f>
        <v>#REF!</v>
      </c>
      <c r="H240" s="105"/>
      <c r="I240" s="105"/>
      <c r="J240" s="105"/>
      <c r="K240" s="106"/>
    </row>
    <row r="241" spans="1:11" ht="15" x14ac:dyDescent="0.2">
      <c r="A241" s="2">
        <v>2</v>
      </c>
      <c r="B241" s="1" t="s">
        <v>207</v>
      </c>
      <c r="C241" s="2" t="s">
        <v>61</v>
      </c>
      <c r="D241" s="73" t="e">
        <f>+#REF!</f>
        <v>#REF!</v>
      </c>
      <c r="E241" s="3">
        <f>+E236</f>
        <v>18419</v>
      </c>
      <c r="F241" s="20" t="e">
        <f>+E241*D241</f>
        <v>#REF!</v>
      </c>
      <c r="H241" s="105"/>
      <c r="I241" s="105"/>
      <c r="J241" s="105"/>
      <c r="K241" s="106"/>
    </row>
    <row r="242" spans="1:11" ht="13.5" thickBot="1" x14ac:dyDescent="0.25">
      <c r="A242" s="2">
        <v>3</v>
      </c>
      <c r="B242" s="1" t="s">
        <v>177</v>
      </c>
      <c r="C242" s="2" t="s">
        <v>44</v>
      </c>
      <c r="D242" s="73" t="e">
        <f>+#REF!</f>
        <v>#REF!</v>
      </c>
      <c r="E242" s="55">
        <f>+E229</f>
        <v>19576</v>
      </c>
      <c r="F242" s="27" t="e">
        <f>+E242*D242</f>
        <v>#REF!</v>
      </c>
      <c r="H242" s="105"/>
      <c r="I242" s="105"/>
      <c r="J242" s="105"/>
      <c r="K242" s="106"/>
    </row>
    <row r="243" spans="1:11" ht="13.5" thickBot="1" x14ac:dyDescent="0.25">
      <c r="A243" s="1"/>
      <c r="B243" s="1"/>
      <c r="C243" s="1"/>
      <c r="D243" s="75"/>
      <c r="E243" s="57" t="s">
        <v>45</v>
      </c>
      <c r="F243" s="88" t="e">
        <f>SUM(F240:F242)</f>
        <v>#REF!</v>
      </c>
      <c r="H243" s="105"/>
      <c r="I243" s="105"/>
      <c r="J243" s="105"/>
      <c r="K243" s="106"/>
    </row>
    <row r="244" spans="1:11" x14ac:dyDescent="0.2">
      <c r="A244" s="89" t="s">
        <v>66</v>
      </c>
      <c r="B244" s="8" t="s">
        <v>165</v>
      </c>
      <c r="C244" s="368"/>
      <c r="D244" s="363"/>
      <c r="E244" s="363"/>
      <c r="F244" s="364"/>
      <c r="H244" s="105"/>
      <c r="I244" s="105"/>
      <c r="J244" s="105"/>
      <c r="K244" s="106"/>
    </row>
    <row r="245" spans="1:11" x14ac:dyDescent="0.2">
      <c r="A245" s="87" t="s">
        <v>90</v>
      </c>
      <c r="B245" s="8" t="s">
        <v>69</v>
      </c>
      <c r="C245" s="371"/>
      <c r="D245" s="372"/>
      <c r="E245" s="372"/>
      <c r="F245" s="373"/>
      <c r="H245" s="105"/>
      <c r="I245" s="105"/>
      <c r="J245" s="105"/>
      <c r="K245" s="106"/>
    </row>
    <row r="246" spans="1:11" x14ac:dyDescent="0.2">
      <c r="A246" s="2">
        <v>1</v>
      </c>
      <c r="B246" s="1" t="s">
        <v>58</v>
      </c>
      <c r="C246" s="2" t="s">
        <v>60</v>
      </c>
      <c r="D246" s="73" t="e">
        <f>+#REF!</f>
        <v>#REF!</v>
      </c>
      <c r="E246" s="3">
        <v>5740</v>
      </c>
      <c r="F246" s="20" t="e">
        <f>+E246*D246</f>
        <v>#REF!</v>
      </c>
      <c r="H246" s="105"/>
      <c r="I246" s="105"/>
      <c r="J246" s="105"/>
      <c r="K246" s="106"/>
    </row>
    <row r="247" spans="1:11" ht="15" x14ac:dyDescent="0.2">
      <c r="A247" s="2">
        <v>2</v>
      </c>
      <c r="B247" s="1" t="s">
        <v>237</v>
      </c>
      <c r="C247" s="2" t="s">
        <v>61</v>
      </c>
      <c r="D247" s="73" t="e">
        <f>+#REF!</f>
        <v>#REF!</v>
      </c>
      <c r="E247" s="3">
        <f>+E236</f>
        <v>18419</v>
      </c>
      <c r="F247" s="20" t="e">
        <f>+E247*D247</f>
        <v>#REF!</v>
      </c>
      <c r="H247" s="105"/>
      <c r="I247" s="105"/>
      <c r="J247" s="105"/>
      <c r="K247" s="106"/>
    </row>
    <row r="248" spans="1:11" ht="13.5" thickBot="1" x14ac:dyDescent="0.25">
      <c r="A248" s="2">
        <v>3</v>
      </c>
      <c r="B248" s="1" t="s">
        <v>168</v>
      </c>
      <c r="C248" s="2" t="s">
        <v>44</v>
      </c>
      <c r="D248" s="73" t="e">
        <f>+#REF!</f>
        <v>#REF!</v>
      </c>
      <c r="E248" s="55">
        <v>62416</v>
      </c>
      <c r="F248" s="27" t="e">
        <f>+D248*E248</f>
        <v>#REF!</v>
      </c>
      <c r="H248" s="105"/>
      <c r="I248" s="105"/>
      <c r="J248" s="105"/>
      <c r="K248" s="106"/>
    </row>
    <row r="249" spans="1:11" ht="13.5" thickBot="1" x14ac:dyDescent="0.25">
      <c r="A249" s="1"/>
      <c r="B249" s="1"/>
      <c r="C249" s="1"/>
      <c r="D249" s="75"/>
      <c r="E249" s="57" t="s">
        <v>45</v>
      </c>
      <c r="F249" s="84" t="e">
        <f>SUM(F246:F248)</f>
        <v>#REF!</v>
      </c>
      <c r="H249" s="105"/>
      <c r="I249" s="105"/>
      <c r="J249" s="105"/>
      <c r="K249" s="106"/>
    </row>
    <row r="250" spans="1:11" x14ac:dyDescent="0.2">
      <c r="A250" s="87" t="s">
        <v>91</v>
      </c>
      <c r="B250" s="8" t="s">
        <v>68</v>
      </c>
      <c r="C250" s="368"/>
      <c r="D250" s="363"/>
      <c r="E250" s="363"/>
      <c r="F250" s="364"/>
      <c r="H250" s="105"/>
      <c r="I250" s="105"/>
      <c r="J250" s="105"/>
      <c r="K250" s="106"/>
    </row>
    <row r="251" spans="1:11" x14ac:dyDescent="0.2">
      <c r="A251" s="2">
        <v>1</v>
      </c>
      <c r="B251" s="1" t="s">
        <v>58</v>
      </c>
      <c r="C251" s="2" t="s">
        <v>60</v>
      </c>
      <c r="D251" s="73"/>
      <c r="E251" s="3">
        <v>5740</v>
      </c>
      <c r="F251" s="20">
        <f>+E251*D251</f>
        <v>0</v>
      </c>
      <c r="H251" s="105"/>
      <c r="I251" s="105"/>
      <c r="J251" s="105"/>
      <c r="K251" s="106"/>
    </row>
    <row r="252" spans="1:11" ht="15" x14ac:dyDescent="0.2">
      <c r="A252" s="2">
        <v>2</v>
      </c>
      <c r="B252" s="1" t="s">
        <v>207</v>
      </c>
      <c r="C252" s="2" t="s">
        <v>61</v>
      </c>
      <c r="D252" s="73"/>
      <c r="E252" s="3">
        <f>E247</f>
        <v>18419</v>
      </c>
      <c r="F252" s="20">
        <f>+E252*D252</f>
        <v>0</v>
      </c>
      <c r="H252" s="105"/>
      <c r="I252" s="105"/>
      <c r="J252" s="105"/>
      <c r="K252" s="106"/>
    </row>
    <row r="253" spans="1:11" x14ac:dyDescent="0.2">
      <c r="A253" s="2">
        <v>3</v>
      </c>
      <c r="B253" s="1" t="s">
        <v>70</v>
      </c>
      <c r="C253" s="2" t="s">
        <v>44</v>
      </c>
      <c r="D253" s="73"/>
      <c r="E253" s="3">
        <v>16413</v>
      </c>
      <c r="F253" s="20">
        <f>+E253*D253</f>
        <v>0</v>
      </c>
      <c r="H253" s="105"/>
      <c r="I253" s="105"/>
      <c r="J253" s="105"/>
      <c r="K253" s="106"/>
    </row>
    <row r="254" spans="1:11" ht="15" x14ac:dyDescent="0.2">
      <c r="A254" s="2">
        <v>4</v>
      </c>
      <c r="B254" s="1" t="s">
        <v>71</v>
      </c>
      <c r="C254" s="2" t="s">
        <v>61</v>
      </c>
      <c r="D254" s="73"/>
      <c r="E254" s="3">
        <v>100435</v>
      </c>
      <c r="F254" s="20">
        <f>+E254*D254</f>
        <v>0</v>
      </c>
      <c r="H254" s="105"/>
      <c r="I254" s="105"/>
      <c r="J254" s="105"/>
      <c r="K254" s="106"/>
    </row>
    <row r="255" spans="1:11" ht="13.5" thickBot="1" x14ac:dyDescent="0.25">
      <c r="A255" s="2">
        <v>5</v>
      </c>
      <c r="B255" s="1" t="s">
        <v>72</v>
      </c>
      <c r="C255" s="2" t="s">
        <v>30</v>
      </c>
      <c r="D255" s="73"/>
      <c r="E255" s="55">
        <v>12000000</v>
      </c>
      <c r="F255" s="20">
        <f>+E255*D255</f>
        <v>0</v>
      </c>
      <c r="H255" s="105"/>
      <c r="I255" s="105"/>
      <c r="J255" s="105"/>
      <c r="K255" s="106"/>
    </row>
    <row r="256" spans="1:11" ht="13.5" thickBot="1" x14ac:dyDescent="0.25">
      <c r="A256" s="2"/>
      <c r="B256" s="1"/>
      <c r="C256" s="2"/>
      <c r="D256" s="74"/>
      <c r="E256" s="56" t="s">
        <v>45</v>
      </c>
      <c r="F256" s="84">
        <f>SUM(F251:F255)</f>
        <v>0</v>
      </c>
      <c r="H256" s="105"/>
      <c r="I256" s="105"/>
      <c r="J256" s="105"/>
      <c r="K256" s="106"/>
    </row>
    <row r="257" spans="1:11" x14ac:dyDescent="0.2">
      <c r="A257" s="87" t="s">
        <v>92</v>
      </c>
      <c r="B257" s="8" t="s">
        <v>74</v>
      </c>
      <c r="C257" s="368"/>
      <c r="D257" s="363"/>
      <c r="E257" s="363"/>
      <c r="F257" s="364"/>
      <c r="H257" s="105"/>
      <c r="I257" s="105"/>
      <c r="J257" s="105"/>
      <c r="K257" s="106"/>
    </row>
    <row r="258" spans="1:11" x14ac:dyDescent="0.2">
      <c r="A258" s="2">
        <v>1</v>
      </c>
      <c r="B258" s="1" t="s">
        <v>58</v>
      </c>
      <c r="C258" s="2" t="s">
        <v>60</v>
      </c>
      <c r="D258" s="73"/>
      <c r="E258" s="3">
        <v>5740</v>
      </c>
      <c r="F258" s="20">
        <f t="shared" ref="F258:F263" si="9">+E258*D258</f>
        <v>0</v>
      </c>
      <c r="H258" s="105"/>
      <c r="I258" s="105"/>
      <c r="J258" s="105"/>
      <c r="K258" s="106"/>
    </row>
    <row r="259" spans="1:11" ht="15" x14ac:dyDescent="0.2">
      <c r="A259" s="2">
        <v>2</v>
      </c>
      <c r="B259" s="1" t="s">
        <v>207</v>
      </c>
      <c r="C259" s="2" t="s">
        <v>61</v>
      </c>
      <c r="D259" s="73"/>
      <c r="E259" s="3">
        <f>E252</f>
        <v>18419</v>
      </c>
      <c r="F259" s="20">
        <f t="shared" si="9"/>
        <v>0</v>
      </c>
      <c r="H259" s="105"/>
      <c r="I259" s="105"/>
      <c r="J259" s="105"/>
      <c r="K259" s="106"/>
    </row>
    <row r="260" spans="1:11" x14ac:dyDescent="0.2">
      <c r="A260" s="2">
        <v>3</v>
      </c>
      <c r="B260" s="1" t="s">
        <v>70</v>
      </c>
      <c r="C260" s="2" t="s">
        <v>44</v>
      </c>
      <c r="D260" s="73"/>
      <c r="E260" s="3">
        <v>16413</v>
      </c>
      <c r="F260" s="20">
        <f t="shared" si="9"/>
        <v>0</v>
      </c>
      <c r="H260" s="105"/>
      <c r="I260" s="105"/>
      <c r="J260" s="105"/>
      <c r="K260" s="106"/>
    </row>
    <row r="261" spans="1:11" ht="15" x14ac:dyDescent="0.2">
      <c r="A261" s="2">
        <v>4</v>
      </c>
      <c r="B261" s="1" t="s">
        <v>71</v>
      </c>
      <c r="C261" s="2" t="s">
        <v>61</v>
      </c>
      <c r="D261" s="73"/>
      <c r="E261" s="3">
        <v>100435</v>
      </c>
      <c r="F261" s="20">
        <f t="shared" si="9"/>
        <v>0</v>
      </c>
      <c r="H261" s="105"/>
      <c r="I261" s="105"/>
      <c r="J261" s="105"/>
      <c r="K261" s="106"/>
    </row>
    <row r="262" spans="1:11" x14ac:dyDescent="0.2">
      <c r="A262" s="2">
        <v>5</v>
      </c>
      <c r="B262" s="1" t="s">
        <v>75</v>
      </c>
      <c r="C262" s="2" t="s">
        <v>60</v>
      </c>
      <c r="D262" s="73"/>
      <c r="E262" s="3">
        <v>24524</v>
      </c>
      <c r="F262" s="20">
        <f t="shared" si="9"/>
        <v>0</v>
      </c>
      <c r="H262" s="105"/>
      <c r="I262" s="105"/>
      <c r="J262" s="105"/>
      <c r="K262" s="106"/>
    </row>
    <row r="263" spans="1:11" ht="13.5" thickBot="1" x14ac:dyDescent="0.25">
      <c r="A263" s="2">
        <v>6</v>
      </c>
      <c r="B263" s="1" t="s">
        <v>72</v>
      </c>
      <c r="C263" s="2" t="s">
        <v>30</v>
      </c>
      <c r="D263" s="73"/>
      <c r="E263" s="55">
        <v>6000000</v>
      </c>
      <c r="F263" s="20">
        <f t="shared" si="9"/>
        <v>0</v>
      </c>
      <c r="H263" s="105"/>
      <c r="I263" s="105"/>
      <c r="J263" s="105"/>
      <c r="K263" s="106"/>
    </row>
    <row r="264" spans="1:11" ht="13.5" thickBot="1" x14ac:dyDescent="0.25">
      <c r="A264" s="2"/>
      <c r="B264" s="1"/>
      <c r="C264" s="2"/>
      <c r="D264" s="74"/>
      <c r="E264" s="56" t="s">
        <v>45</v>
      </c>
      <c r="F264" s="84">
        <f>SUM(F258:F263)</f>
        <v>0</v>
      </c>
      <c r="H264" s="105"/>
      <c r="I264" s="105"/>
      <c r="J264" s="105"/>
      <c r="K264" s="106"/>
    </row>
    <row r="265" spans="1:11" x14ac:dyDescent="0.2">
      <c r="A265" s="87">
        <v>1.1100000000000001</v>
      </c>
      <c r="B265" s="8" t="s">
        <v>166</v>
      </c>
      <c r="C265" s="368"/>
      <c r="D265" s="363"/>
      <c r="E265" s="363"/>
      <c r="F265" s="364"/>
      <c r="H265" s="105"/>
      <c r="I265" s="105"/>
      <c r="J265" s="105"/>
      <c r="K265" s="106"/>
    </row>
    <row r="266" spans="1:11" x14ac:dyDescent="0.2">
      <c r="A266" s="87" t="s">
        <v>67</v>
      </c>
      <c r="B266" s="8" t="s">
        <v>64</v>
      </c>
      <c r="C266" s="371"/>
      <c r="D266" s="372"/>
      <c r="E266" s="372"/>
      <c r="F266" s="373"/>
      <c r="H266" s="105"/>
      <c r="I266" s="105"/>
      <c r="J266" s="105"/>
      <c r="K266" s="106"/>
    </row>
    <row r="267" spans="1:11" x14ac:dyDescent="0.2">
      <c r="A267" s="2">
        <v>1</v>
      </c>
      <c r="B267" s="1" t="s">
        <v>58</v>
      </c>
      <c r="C267" s="2" t="s">
        <v>60</v>
      </c>
      <c r="D267" s="73"/>
      <c r="E267" s="3">
        <f>+E251</f>
        <v>5740</v>
      </c>
      <c r="F267" s="20">
        <f>+E267*D267</f>
        <v>0</v>
      </c>
      <c r="H267" s="105"/>
      <c r="I267" s="105"/>
      <c r="J267" s="105"/>
      <c r="K267" s="106"/>
    </row>
    <row r="268" spans="1:11" ht="15" x14ac:dyDescent="0.2">
      <c r="A268" s="2">
        <v>2</v>
      </c>
      <c r="B268" s="1" t="s">
        <v>207</v>
      </c>
      <c r="C268" s="2" t="s">
        <v>61</v>
      </c>
      <c r="D268" s="73"/>
      <c r="E268" s="3">
        <f>+E259</f>
        <v>18419</v>
      </c>
      <c r="F268" s="20">
        <f>+E268*D268</f>
        <v>0</v>
      </c>
      <c r="H268" s="105"/>
      <c r="I268" s="105"/>
      <c r="J268" s="105"/>
      <c r="K268" s="106"/>
    </row>
    <row r="269" spans="1:11" x14ac:dyDescent="0.2">
      <c r="A269" s="2">
        <v>3</v>
      </c>
      <c r="B269" s="1" t="s">
        <v>76</v>
      </c>
      <c r="C269" s="2" t="s">
        <v>44</v>
      </c>
      <c r="D269" s="73"/>
      <c r="E269" s="3">
        <v>270068</v>
      </c>
      <c r="F269" s="20">
        <f>+E269*D269</f>
        <v>0</v>
      </c>
      <c r="H269" s="105"/>
      <c r="I269" s="105"/>
      <c r="J269" s="105"/>
      <c r="K269" s="106"/>
    </row>
    <row r="270" spans="1:11" ht="13.5" thickBot="1" x14ac:dyDescent="0.25">
      <c r="A270" s="2">
        <v>4</v>
      </c>
      <c r="B270" s="1" t="s">
        <v>77</v>
      </c>
      <c r="C270" s="2" t="s">
        <v>44</v>
      </c>
      <c r="D270" s="73"/>
      <c r="E270" s="55">
        <v>446131</v>
      </c>
      <c r="F270" s="27">
        <f>+E270*D270</f>
        <v>0</v>
      </c>
      <c r="H270" s="105"/>
      <c r="I270" s="105"/>
      <c r="J270" s="105"/>
      <c r="K270" s="106"/>
    </row>
    <row r="271" spans="1:11" ht="13.5" thickBot="1" x14ac:dyDescent="0.25">
      <c r="A271" s="2"/>
      <c r="B271" s="1"/>
      <c r="C271" s="2"/>
      <c r="D271" s="74"/>
      <c r="E271" s="56" t="s">
        <v>45</v>
      </c>
      <c r="F271" s="84">
        <f>SUM(F267:F270)</f>
        <v>0</v>
      </c>
      <c r="H271" s="105"/>
      <c r="I271" s="105"/>
      <c r="J271" s="105"/>
      <c r="K271" s="106"/>
    </row>
    <row r="272" spans="1:11" x14ac:dyDescent="0.2">
      <c r="A272" s="87" t="s">
        <v>73</v>
      </c>
      <c r="B272" s="8" t="s">
        <v>79</v>
      </c>
      <c r="C272" s="368"/>
      <c r="D272" s="363"/>
      <c r="E272" s="363"/>
      <c r="F272" s="364"/>
      <c r="H272" s="105"/>
      <c r="I272" s="105"/>
      <c r="J272" s="105"/>
      <c r="K272" s="106"/>
    </row>
    <row r="273" spans="1:11" x14ac:dyDescent="0.2">
      <c r="A273" s="2">
        <v>1</v>
      </c>
      <c r="B273" s="24" t="s">
        <v>78</v>
      </c>
      <c r="C273" s="2" t="s">
        <v>44</v>
      </c>
      <c r="D273" s="73"/>
      <c r="E273" s="3">
        <v>316159</v>
      </c>
      <c r="F273" s="20">
        <f>+E273*D273</f>
        <v>0</v>
      </c>
      <c r="H273" s="105"/>
      <c r="I273" s="105"/>
      <c r="J273" s="105"/>
      <c r="K273" s="106"/>
    </row>
    <row r="274" spans="1:11" x14ac:dyDescent="0.2">
      <c r="A274" s="2">
        <v>2</v>
      </c>
      <c r="B274" s="1" t="s">
        <v>80</v>
      </c>
      <c r="C274" s="2" t="s">
        <v>46</v>
      </c>
      <c r="D274" s="73"/>
      <c r="E274" s="3">
        <v>466957</v>
      </c>
      <c r="F274" s="20">
        <f>+E274*D274</f>
        <v>0</v>
      </c>
      <c r="H274" s="105"/>
      <c r="I274" s="105"/>
      <c r="J274" s="105"/>
      <c r="K274" s="106"/>
    </row>
    <row r="275" spans="1:11" x14ac:dyDescent="0.2">
      <c r="A275" s="2">
        <v>3</v>
      </c>
      <c r="B275" s="1" t="s">
        <v>81</v>
      </c>
      <c r="C275" s="2" t="s">
        <v>46</v>
      </c>
      <c r="D275" s="73"/>
      <c r="E275" s="3">
        <v>214690</v>
      </c>
      <c r="F275" s="20">
        <f>+E275*D275</f>
        <v>0</v>
      </c>
      <c r="H275" s="105"/>
      <c r="I275" s="105"/>
      <c r="J275" s="105"/>
      <c r="K275" s="106"/>
    </row>
    <row r="276" spans="1:11" ht="13.5" thickBot="1" x14ac:dyDescent="0.25">
      <c r="A276" s="2">
        <v>4</v>
      </c>
      <c r="B276" s="1" t="s">
        <v>82</v>
      </c>
      <c r="C276" s="2" t="s">
        <v>44</v>
      </c>
      <c r="D276" s="73"/>
      <c r="E276" s="55">
        <v>205850</v>
      </c>
      <c r="F276" s="27">
        <f>+E276*D276</f>
        <v>0</v>
      </c>
      <c r="H276" s="105"/>
      <c r="I276" s="105"/>
      <c r="J276" s="105"/>
      <c r="K276" s="106"/>
    </row>
    <row r="277" spans="1:11" ht="13.5" thickBot="1" x14ac:dyDescent="0.25">
      <c r="A277" s="2"/>
      <c r="B277" s="1"/>
      <c r="C277" s="2"/>
      <c r="D277" s="74"/>
      <c r="E277" s="56" t="s">
        <v>45</v>
      </c>
      <c r="F277" s="84">
        <f>SUM(F273:F276)</f>
        <v>0</v>
      </c>
      <c r="H277" s="105"/>
      <c r="I277" s="105"/>
      <c r="J277" s="105"/>
      <c r="K277" s="106"/>
    </row>
    <row r="278" spans="1:11" x14ac:dyDescent="0.2">
      <c r="A278" s="87">
        <v>1.1200000000000001</v>
      </c>
      <c r="B278" s="8" t="s">
        <v>179</v>
      </c>
      <c r="C278" s="368"/>
      <c r="D278" s="363"/>
      <c r="E278" s="363"/>
      <c r="F278" s="364"/>
      <c r="H278" s="105"/>
      <c r="I278" s="105"/>
      <c r="J278" s="105"/>
      <c r="K278" s="106"/>
    </row>
    <row r="279" spans="1:11" x14ac:dyDescent="0.2">
      <c r="A279" s="2">
        <v>1</v>
      </c>
      <c r="B279" s="1" t="s">
        <v>83</v>
      </c>
      <c r="C279" s="2" t="s">
        <v>60</v>
      </c>
      <c r="D279" s="73" t="e">
        <f>+#REF!</f>
        <v>#REF!</v>
      </c>
      <c r="E279" s="3">
        <f>+E267</f>
        <v>5740</v>
      </c>
      <c r="F279" s="20" t="e">
        <f>+E279*D279</f>
        <v>#REF!</v>
      </c>
      <c r="H279" s="105"/>
      <c r="I279" s="105"/>
      <c r="J279" s="105"/>
      <c r="K279" s="106"/>
    </row>
    <row r="280" spans="1:11" ht="15" x14ac:dyDescent="0.2">
      <c r="A280" s="2">
        <v>2</v>
      </c>
      <c r="B280" s="1" t="s">
        <v>207</v>
      </c>
      <c r="C280" s="2" t="s">
        <v>61</v>
      </c>
      <c r="D280" s="73" t="e">
        <f>+#REF!</f>
        <v>#REF!</v>
      </c>
      <c r="E280" s="3">
        <f>+E268</f>
        <v>18419</v>
      </c>
      <c r="F280" s="20" t="e">
        <f>+E280*D280</f>
        <v>#REF!</v>
      </c>
      <c r="H280" s="105"/>
      <c r="I280" s="105"/>
      <c r="J280" s="105"/>
      <c r="K280" s="106"/>
    </row>
    <row r="281" spans="1:11" ht="13.5" thickBot="1" x14ac:dyDescent="0.25">
      <c r="A281" s="2">
        <v>3</v>
      </c>
      <c r="B281" s="1" t="s">
        <v>169</v>
      </c>
      <c r="C281" s="2" t="s">
        <v>44</v>
      </c>
      <c r="D281" s="73" t="e">
        <f>+#REF!</f>
        <v>#REF!</v>
      </c>
      <c r="E281" s="55">
        <v>93822</v>
      </c>
      <c r="F281" s="27" t="e">
        <f>+D281*E281</f>
        <v>#REF!</v>
      </c>
      <c r="H281" s="105"/>
      <c r="I281" s="105"/>
      <c r="J281" s="105"/>
      <c r="K281" s="106"/>
    </row>
    <row r="282" spans="1:11" ht="13.5" thickBot="1" x14ac:dyDescent="0.25">
      <c r="A282" s="2"/>
      <c r="B282" s="1"/>
      <c r="C282" s="2"/>
      <c r="D282" s="74"/>
      <c r="E282" s="56" t="s">
        <v>45</v>
      </c>
      <c r="F282" s="84" t="e">
        <f>SUM(F279:F281)</f>
        <v>#REF!</v>
      </c>
      <c r="H282" s="105"/>
      <c r="I282" s="105"/>
      <c r="J282" s="105"/>
      <c r="K282" s="106"/>
    </row>
    <row r="283" spans="1:11" x14ac:dyDescent="0.2">
      <c r="A283" s="87">
        <v>1.1299999999999999</v>
      </c>
      <c r="B283" s="8" t="s">
        <v>180</v>
      </c>
      <c r="C283" s="368"/>
      <c r="D283" s="363"/>
      <c r="E283" s="363"/>
      <c r="F283" s="364"/>
      <c r="H283" s="105"/>
      <c r="I283" s="105"/>
      <c r="J283" s="105"/>
      <c r="K283" s="106"/>
    </row>
    <row r="284" spans="1:11" ht="14.25" x14ac:dyDescent="0.2">
      <c r="A284" s="2">
        <v>1</v>
      </c>
      <c r="B284" s="9" t="str">
        <f>+B279</f>
        <v>Lozalizacion y replanteo</v>
      </c>
      <c r="C284" s="19" t="s">
        <v>170</v>
      </c>
      <c r="D284" s="73">
        <f>+'presupuesto de obra'!D288/5</f>
        <v>142.77000000000001</v>
      </c>
      <c r="E284" s="3">
        <v>5740</v>
      </c>
      <c r="F284" s="20">
        <f t="shared" ref="F284:F291" si="10">+E284*D284</f>
        <v>819499.8</v>
      </c>
      <c r="H284" s="105"/>
      <c r="I284" s="105"/>
      <c r="J284" s="105"/>
      <c r="K284" s="106"/>
    </row>
    <row r="285" spans="1:11" ht="15" x14ac:dyDescent="0.2">
      <c r="A285" s="2">
        <v>2</v>
      </c>
      <c r="B285" s="9" t="str">
        <f>+B268</f>
        <v>Excavacion a maquina con retiro de sobrantes</v>
      </c>
      <c r="C285" s="2" t="s">
        <v>61</v>
      </c>
      <c r="D285" s="73">
        <f>+'presupuesto de obra'!D289/5</f>
        <v>146.10200000000003</v>
      </c>
      <c r="E285" s="3">
        <f>E268</f>
        <v>18419</v>
      </c>
      <c r="F285" s="20">
        <f t="shared" si="10"/>
        <v>2691052.7380000008</v>
      </c>
      <c r="H285" s="105"/>
      <c r="I285" s="105"/>
      <c r="J285" s="105"/>
      <c r="K285" s="106"/>
    </row>
    <row r="286" spans="1:11" x14ac:dyDescent="0.2">
      <c r="A286" s="2">
        <v>3</v>
      </c>
      <c r="B286" s="9" t="s">
        <v>171</v>
      </c>
      <c r="C286" s="19" t="s">
        <v>44</v>
      </c>
      <c r="D286" s="73">
        <f>+'presupuesto de obra'!D290/5</f>
        <v>122.4</v>
      </c>
      <c r="E286" s="3">
        <v>30538</v>
      </c>
      <c r="F286" s="20">
        <f t="shared" si="10"/>
        <v>3737851.2</v>
      </c>
      <c r="H286" s="105"/>
      <c r="I286" s="105"/>
      <c r="J286" s="105"/>
      <c r="K286" s="106"/>
    </row>
    <row r="287" spans="1:11" x14ac:dyDescent="0.2">
      <c r="A287" s="2">
        <v>4</v>
      </c>
      <c r="B287" s="9" t="s">
        <v>172</v>
      </c>
      <c r="C287" s="2" t="s">
        <v>44</v>
      </c>
      <c r="D287" s="73">
        <f>+'presupuesto de obra'!D291/5</f>
        <v>11.4</v>
      </c>
      <c r="E287" s="3">
        <v>19384</v>
      </c>
      <c r="F287" s="20">
        <f t="shared" si="10"/>
        <v>220977.6</v>
      </c>
      <c r="H287" s="105"/>
      <c r="I287" s="105"/>
      <c r="J287" s="105"/>
      <c r="K287" s="106"/>
    </row>
    <row r="288" spans="1:11" ht="14.25" x14ac:dyDescent="0.2">
      <c r="A288" s="2">
        <v>5</v>
      </c>
      <c r="B288" s="9" t="s">
        <v>173</v>
      </c>
      <c r="C288" s="19" t="s">
        <v>170</v>
      </c>
      <c r="D288" s="73">
        <f>+'presupuesto de obra'!D292/5</f>
        <v>502.96400000000006</v>
      </c>
      <c r="E288" s="3">
        <v>2947</v>
      </c>
      <c r="F288" s="20">
        <f t="shared" si="10"/>
        <v>1482234.9080000001</v>
      </c>
      <c r="H288" s="105"/>
      <c r="I288" s="105"/>
      <c r="J288" s="105"/>
      <c r="K288" s="106"/>
    </row>
    <row r="289" spans="1:14" ht="15" x14ac:dyDescent="0.2">
      <c r="A289" s="2">
        <v>6</v>
      </c>
      <c r="B289" s="9" t="str">
        <f>+B254</f>
        <v>Suministro e intalacion de grava fina</v>
      </c>
      <c r="C289" s="2" t="s">
        <v>61</v>
      </c>
      <c r="D289" s="73">
        <f>+'presupuesto de obra'!D293/5</f>
        <v>100.72</v>
      </c>
      <c r="E289" s="3">
        <v>104882</v>
      </c>
      <c r="F289" s="20">
        <f t="shared" si="10"/>
        <v>10563715.039999999</v>
      </c>
      <c r="G289" s="106"/>
      <c r="H289" s="105"/>
      <c r="I289" s="105"/>
      <c r="J289" s="105"/>
      <c r="K289" s="106"/>
      <c r="L289" s="106"/>
      <c r="M289" s="106"/>
      <c r="N289" s="106"/>
    </row>
    <row r="290" spans="1:14" x14ac:dyDescent="0.2">
      <c r="A290" s="2">
        <v>7</v>
      </c>
      <c r="B290" s="9" t="s">
        <v>174</v>
      </c>
      <c r="C290" s="2" t="s">
        <v>44</v>
      </c>
      <c r="D290" s="73">
        <f>+'presupuesto de obra'!D295/5</f>
        <v>94.834000000000003</v>
      </c>
      <c r="E290" s="3">
        <v>41478</v>
      </c>
      <c r="F290" s="20">
        <f t="shared" si="10"/>
        <v>3933524.6520000002</v>
      </c>
      <c r="H290" s="105"/>
      <c r="I290" s="105"/>
      <c r="J290" s="105"/>
      <c r="K290" s="106"/>
    </row>
    <row r="291" spans="1:14" ht="26.25" thickBot="1" x14ac:dyDescent="0.25">
      <c r="A291" s="2">
        <v>8</v>
      </c>
      <c r="B291" s="9" t="s">
        <v>49</v>
      </c>
      <c r="C291" s="2" t="s">
        <v>61</v>
      </c>
      <c r="D291" s="73">
        <f>+'presupuesto de obra'!D296/5</f>
        <v>45.382000000000019</v>
      </c>
      <c r="E291" s="55">
        <v>10949</v>
      </c>
      <c r="F291" s="27">
        <f t="shared" si="10"/>
        <v>496887.51800000021</v>
      </c>
      <c r="K291" s="106"/>
    </row>
    <row r="292" spans="1:14" ht="13.5" thickBot="1" x14ac:dyDescent="0.25">
      <c r="A292" s="2"/>
      <c r="B292" s="1"/>
      <c r="C292" s="2"/>
      <c r="D292" s="74"/>
      <c r="E292" s="56" t="s">
        <v>45</v>
      </c>
      <c r="F292" s="84">
        <f>SUM(F284:F291)</f>
        <v>23945743.455999997</v>
      </c>
      <c r="K292" s="106"/>
    </row>
    <row r="293" spans="1:14" x14ac:dyDescent="0.2">
      <c r="A293" s="87">
        <v>1.1399999999999999</v>
      </c>
      <c r="B293" s="8" t="s">
        <v>50</v>
      </c>
      <c r="C293" s="368"/>
      <c r="D293" s="363"/>
      <c r="E293" s="363"/>
      <c r="F293" s="364"/>
      <c r="K293" s="106"/>
    </row>
    <row r="294" spans="1:14" ht="13.5" thickBot="1" x14ac:dyDescent="0.25">
      <c r="A294" s="2">
        <v>1</v>
      </c>
      <c r="B294" s="1" t="s">
        <v>51</v>
      </c>
      <c r="C294" s="2" t="s">
        <v>60</v>
      </c>
      <c r="D294" s="73"/>
      <c r="E294" s="55">
        <v>19345</v>
      </c>
      <c r="F294" s="27">
        <f>D294*E294</f>
        <v>0</v>
      </c>
      <c r="K294" s="106"/>
    </row>
    <row r="295" spans="1:14" ht="13.5" thickBot="1" x14ac:dyDescent="0.25">
      <c r="A295" s="2"/>
      <c r="B295" s="1"/>
      <c r="C295" s="2"/>
      <c r="D295" s="74"/>
      <c r="E295" s="56" t="s">
        <v>45</v>
      </c>
      <c r="F295" s="84">
        <f>SUM(F294)</f>
        <v>0</v>
      </c>
      <c r="K295" s="106"/>
    </row>
    <row r="296" spans="1:14" x14ac:dyDescent="0.2">
      <c r="A296" s="87">
        <v>1.1499999999999999</v>
      </c>
      <c r="B296" s="8" t="s">
        <v>99</v>
      </c>
      <c r="C296" s="2"/>
      <c r="D296" s="73"/>
      <c r="E296" s="54"/>
      <c r="F296" s="30"/>
      <c r="K296" s="106"/>
    </row>
    <row r="297" spans="1:14" x14ac:dyDescent="0.2">
      <c r="A297" s="87" t="s">
        <v>181</v>
      </c>
      <c r="B297" s="8" t="s">
        <v>95</v>
      </c>
      <c r="C297" s="2"/>
      <c r="D297" s="73"/>
      <c r="E297" s="3"/>
      <c r="F297" s="20"/>
      <c r="K297" s="106"/>
    </row>
    <row r="298" spans="1:14" ht="38.25" x14ac:dyDescent="0.2">
      <c r="A298" s="5">
        <v>1</v>
      </c>
      <c r="B298" s="9" t="s">
        <v>106</v>
      </c>
      <c r="C298" s="5" t="s">
        <v>46</v>
      </c>
      <c r="D298" s="76"/>
      <c r="E298" s="4">
        <v>310000000</v>
      </c>
      <c r="F298" s="90">
        <f>+E298*D298</f>
        <v>0</v>
      </c>
      <c r="K298" s="106"/>
    </row>
    <row r="299" spans="1:14" ht="51.75" thickBot="1" x14ac:dyDescent="0.25">
      <c r="A299" s="5">
        <v>2</v>
      </c>
      <c r="B299" s="9" t="s">
        <v>154</v>
      </c>
      <c r="C299" s="5" t="s">
        <v>46</v>
      </c>
      <c r="D299" s="76"/>
      <c r="E299" s="58">
        <v>2800000</v>
      </c>
      <c r="F299" s="91">
        <f>+E299*D299</f>
        <v>0</v>
      </c>
      <c r="K299" s="106"/>
    </row>
    <row r="300" spans="1:14" ht="13.5" thickBot="1" x14ac:dyDescent="0.25">
      <c r="A300" s="2"/>
      <c r="B300" s="1"/>
      <c r="C300" s="2"/>
      <c r="D300" s="74"/>
      <c r="E300" s="56" t="s">
        <v>45</v>
      </c>
      <c r="F300" s="84">
        <f>SUM(F298:F299)</f>
        <v>0</v>
      </c>
      <c r="K300" s="106"/>
    </row>
    <row r="301" spans="1:14" x14ac:dyDescent="0.2">
      <c r="A301" s="87" t="s">
        <v>182</v>
      </c>
      <c r="B301" s="8" t="s">
        <v>100</v>
      </c>
      <c r="C301" s="2"/>
      <c r="D301" s="73"/>
      <c r="E301" s="54"/>
      <c r="F301" s="30"/>
      <c r="K301" s="106"/>
    </row>
    <row r="302" spans="1:14" x14ac:dyDescent="0.2">
      <c r="A302" s="2">
        <v>1</v>
      </c>
      <c r="B302" s="9" t="s">
        <v>96</v>
      </c>
      <c r="C302" s="2" t="s">
        <v>46</v>
      </c>
      <c r="D302" s="73"/>
      <c r="E302" s="3">
        <v>132000</v>
      </c>
      <c r="F302" s="20">
        <f>+E302*D302</f>
        <v>0</v>
      </c>
      <c r="K302" s="106"/>
    </row>
    <row r="303" spans="1:14" ht="25.5" x14ac:dyDescent="0.2">
      <c r="A303" s="2">
        <v>2</v>
      </c>
      <c r="B303" s="9" t="s">
        <v>97</v>
      </c>
      <c r="C303" s="2" t="s">
        <v>46</v>
      </c>
      <c r="D303" s="73"/>
      <c r="E303" s="3">
        <v>336000</v>
      </c>
      <c r="F303" s="20">
        <f>+E303*D303</f>
        <v>0</v>
      </c>
      <c r="K303" s="106"/>
    </row>
    <row r="304" spans="1:14" x14ac:dyDescent="0.2">
      <c r="A304" s="2">
        <v>3</v>
      </c>
      <c r="B304" s="9" t="s">
        <v>94</v>
      </c>
      <c r="C304" s="2" t="s">
        <v>44</v>
      </c>
      <c r="D304" s="73"/>
      <c r="E304" s="3">
        <v>78000</v>
      </c>
      <c r="F304" s="20">
        <f>+E304*D304</f>
        <v>0</v>
      </c>
      <c r="K304" s="106"/>
    </row>
    <row r="305" spans="1:14" ht="26.25" thickBot="1" x14ac:dyDescent="0.25">
      <c r="A305" s="2">
        <v>4</v>
      </c>
      <c r="B305" s="9" t="s">
        <v>101</v>
      </c>
      <c r="C305" s="2" t="s">
        <v>30</v>
      </c>
      <c r="D305" s="73"/>
      <c r="E305" s="55">
        <v>8500000</v>
      </c>
      <c r="F305" s="20">
        <f>+E305*D305</f>
        <v>0</v>
      </c>
      <c r="K305" s="106"/>
    </row>
    <row r="306" spans="1:14" ht="13.5" thickBot="1" x14ac:dyDescent="0.25">
      <c r="A306" s="2"/>
      <c r="B306" s="1"/>
      <c r="C306" s="2"/>
      <c r="D306" s="74"/>
      <c r="E306" s="56" t="s">
        <v>45</v>
      </c>
      <c r="F306" s="84">
        <f>SUM(F302:F305)</f>
        <v>0</v>
      </c>
      <c r="G306" s="105"/>
      <c r="J306" s="105"/>
      <c r="K306" s="106"/>
    </row>
    <row r="307" spans="1:14" x14ac:dyDescent="0.2">
      <c r="A307" s="87" t="s">
        <v>183</v>
      </c>
      <c r="B307" s="10" t="s">
        <v>104</v>
      </c>
      <c r="C307" s="2"/>
      <c r="D307" s="73"/>
      <c r="E307" s="54"/>
      <c r="F307" s="30"/>
      <c r="K307" s="106"/>
    </row>
    <row r="308" spans="1:14" ht="64.5" thickBot="1" x14ac:dyDescent="0.25">
      <c r="A308" s="5">
        <v>1</v>
      </c>
      <c r="B308" s="9" t="s">
        <v>110</v>
      </c>
      <c r="C308" s="5" t="s">
        <v>46</v>
      </c>
      <c r="D308" s="76"/>
      <c r="E308" s="58">
        <v>54000000</v>
      </c>
      <c r="F308" s="91">
        <f>+E308*D308</f>
        <v>0</v>
      </c>
      <c r="G308" s="105"/>
      <c r="H308" s="105"/>
      <c r="I308" s="105"/>
      <c r="J308" s="105"/>
      <c r="K308" s="105"/>
      <c r="L308" s="106"/>
      <c r="M308" s="106"/>
      <c r="N308" s="106"/>
    </row>
    <row r="309" spans="1:14" ht="13.5" thickBot="1" x14ac:dyDescent="0.25">
      <c r="A309" s="2"/>
      <c r="B309" s="1"/>
      <c r="C309" s="2"/>
      <c r="D309" s="74"/>
      <c r="E309" s="56" t="s">
        <v>45</v>
      </c>
      <c r="F309" s="92">
        <f>SUM(F308)</f>
        <v>0</v>
      </c>
      <c r="H309" s="127"/>
      <c r="I309" s="127"/>
      <c r="J309" s="127"/>
    </row>
    <row r="310" spans="1:14" x14ac:dyDescent="0.2">
      <c r="A310" s="87" t="s">
        <v>184</v>
      </c>
      <c r="B310" s="10" t="s">
        <v>105</v>
      </c>
      <c r="C310" s="2"/>
      <c r="D310" s="73"/>
      <c r="E310" s="54"/>
      <c r="F310" s="30"/>
      <c r="H310" s="127"/>
      <c r="I310" s="127"/>
      <c r="J310" s="127"/>
    </row>
    <row r="311" spans="1:14" ht="39" thickBot="1" x14ac:dyDescent="0.25">
      <c r="A311" s="5">
        <v>1</v>
      </c>
      <c r="B311" s="9" t="s">
        <v>262</v>
      </c>
      <c r="C311" s="5" t="s">
        <v>46</v>
      </c>
      <c r="D311" s="76"/>
      <c r="E311" s="58">
        <v>280000000</v>
      </c>
      <c r="F311" s="91">
        <f>+E311*D311</f>
        <v>0</v>
      </c>
      <c r="H311" s="127"/>
      <c r="I311" s="127"/>
      <c r="J311" s="127"/>
    </row>
    <row r="312" spans="1:14" ht="13.5" thickBot="1" x14ac:dyDescent="0.25">
      <c r="A312" s="2"/>
      <c r="B312" s="9"/>
      <c r="C312" s="2"/>
      <c r="D312" s="74"/>
      <c r="E312" s="56" t="s">
        <v>45</v>
      </c>
      <c r="F312" s="84">
        <f>SUM(F311)</f>
        <v>0</v>
      </c>
      <c r="H312" s="127"/>
      <c r="I312" s="127"/>
      <c r="J312" s="127"/>
    </row>
    <row r="313" spans="1:14" x14ac:dyDescent="0.2">
      <c r="A313" s="87" t="s">
        <v>185</v>
      </c>
      <c r="B313" s="10" t="s">
        <v>102</v>
      </c>
      <c r="C313" s="2"/>
      <c r="D313" s="73"/>
      <c r="E313" s="54"/>
      <c r="F313" s="30"/>
      <c r="H313" s="59"/>
      <c r="I313" s="59"/>
      <c r="J313" s="59"/>
      <c r="K313" s="106"/>
    </row>
    <row r="314" spans="1:14" ht="51.75" thickBot="1" x14ac:dyDescent="0.25">
      <c r="A314" s="5">
        <v>1</v>
      </c>
      <c r="B314" s="9" t="s">
        <v>103</v>
      </c>
      <c r="C314" s="5" t="s">
        <v>46</v>
      </c>
      <c r="D314" s="76"/>
      <c r="E314" s="58">
        <v>60000000</v>
      </c>
      <c r="F314" s="91">
        <f>+E314*D314</f>
        <v>0</v>
      </c>
      <c r="L314" s="106"/>
    </row>
    <row r="315" spans="1:14" ht="13.5" thickBot="1" x14ac:dyDescent="0.25">
      <c r="A315" s="2"/>
      <c r="B315" s="1"/>
      <c r="C315" s="2"/>
      <c r="D315" s="74"/>
      <c r="E315" s="56" t="s">
        <v>45</v>
      </c>
      <c r="F315" s="84">
        <f>SUM(F314)</f>
        <v>0</v>
      </c>
      <c r="L315" s="106"/>
    </row>
    <row r="316" spans="1:14" ht="38.25" x14ac:dyDescent="0.2">
      <c r="A316" s="93" t="s">
        <v>186</v>
      </c>
      <c r="B316" s="10" t="s">
        <v>156</v>
      </c>
      <c r="C316" s="2"/>
      <c r="D316" s="73"/>
      <c r="E316" s="54"/>
      <c r="F316" s="30"/>
    </row>
    <row r="317" spans="1:14" ht="25.5" x14ac:dyDescent="0.2">
      <c r="A317" s="2">
        <v>1</v>
      </c>
      <c r="B317" s="9" t="s">
        <v>108</v>
      </c>
      <c r="C317" s="2" t="s">
        <v>46</v>
      </c>
      <c r="D317" s="73"/>
      <c r="E317" s="3">
        <v>480000</v>
      </c>
      <c r="F317" s="20">
        <f>+E317*D317</f>
        <v>0</v>
      </c>
    </row>
    <row r="318" spans="1:14" ht="25.5" x14ac:dyDescent="0.2">
      <c r="A318" s="2">
        <v>2</v>
      </c>
      <c r="B318" s="9" t="s">
        <v>107</v>
      </c>
      <c r="C318" s="2" t="s">
        <v>44</v>
      </c>
      <c r="D318" s="73"/>
      <c r="E318" s="3">
        <v>114000</v>
      </c>
      <c r="F318" s="20">
        <f>+E318*D318</f>
        <v>0</v>
      </c>
    </row>
    <row r="319" spans="1:14" ht="63.75" x14ac:dyDescent="0.2">
      <c r="A319" s="5">
        <v>3</v>
      </c>
      <c r="B319" s="9" t="s">
        <v>111</v>
      </c>
      <c r="C319" s="5" t="s">
        <v>46</v>
      </c>
      <c r="D319" s="76"/>
      <c r="E319" s="4">
        <v>42000000</v>
      </c>
      <c r="F319" s="20">
        <f>+E319*D319</f>
        <v>0</v>
      </c>
    </row>
    <row r="320" spans="1:14" ht="25.5" x14ac:dyDescent="0.2">
      <c r="A320" s="5">
        <v>4</v>
      </c>
      <c r="B320" s="9" t="s">
        <v>109</v>
      </c>
      <c r="C320" s="5" t="s">
        <v>46</v>
      </c>
      <c r="D320" s="76"/>
      <c r="E320" s="4">
        <v>9600000</v>
      </c>
      <c r="F320" s="20">
        <f>+E320*D320</f>
        <v>0</v>
      </c>
    </row>
    <row r="321" spans="1:6" ht="39" thickBot="1" x14ac:dyDescent="0.25">
      <c r="A321" s="5">
        <v>5</v>
      </c>
      <c r="B321" s="9" t="s">
        <v>157</v>
      </c>
      <c r="C321" s="5" t="s">
        <v>46</v>
      </c>
      <c r="D321" s="76"/>
      <c r="E321" s="58">
        <v>66000000</v>
      </c>
      <c r="F321" s="20">
        <f>+E321*D321</f>
        <v>0</v>
      </c>
    </row>
    <row r="322" spans="1:6" ht="13.5" thickBot="1" x14ac:dyDescent="0.25">
      <c r="A322" s="2"/>
      <c r="B322" s="1"/>
      <c r="C322" s="2"/>
      <c r="D322" s="74"/>
      <c r="E322" s="56" t="s">
        <v>45</v>
      </c>
      <c r="F322" s="84">
        <f>SUM(F317:F321)</f>
        <v>0</v>
      </c>
    </row>
    <row r="323" spans="1:6" ht="25.5" x14ac:dyDescent="0.2">
      <c r="A323" s="87" t="s">
        <v>187</v>
      </c>
      <c r="B323" s="10" t="s">
        <v>117</v>
      </c>
      <c r="C323" s="2"/>
      <c r="D323" s="73"/>
      <c r="E323" s="54"/>
      <c r="F323" s="30"/>
    </row>
    <row r="324" spans="1:6" ht="51" x14ac:dyDescent="0.2">
      <c r="A324" s="5">
        <v>1</v>
      </c>
      <c r="B324" s="9" t="s">
        <v>116</v>
      </c>
      <c r="C324" s="5" t="s">
        <v>44</v>
      </c>
      <c r="D324" s="76"/>
      <c r="E324" s="4">
        <v>3580000</v>
      </c>
      <c r="F324" s="90">
        <f t="shared" ref="F324:F329" si="11">+E324*D324</f>
        <v>0</v>
      </c>
    </row>
    <row r="325" spans="1:6" ht="63.75" x14ac:dyDescent="0.2">
      <c r="A325" s="5">
        <v>2</v>
      </c>
      <c r="B325" s="9" t="s">
        <v>112</v>
      </c>
      <c r="C325" s="5" t="s">
        <v>44</v>
      </c>
      <c r="D325" s="76">
        <f>14*8</f>
        <v>112</v>
      </c>
      <c r="E325" s="4">
        <v>108400</v>
      </c>
      <c r="F325" s="90">
        <f t="shared" si="11"/>
        <v>12140800</v>
      </c>
    </row>
    <row r="326" spans="1:6" ht="63.75" x14ac:dyDescent="0.2">
      <c r="A326" s="5">
        <v>3</v>
      </c>
      <c r="B326" s="9" t="s">
        <v>113</v>
      </c>
      <c r="C326" s="5" t="s">
        <v>44</v>
      </c>
      <c r="D326" s="76">
        <f>15*8</f>
        <v>120</v>
      </c>
      <c r="E326" s="4">
        <v>78400</v>
      </c>
      <c r="F326" s="90">
        <f t="shared" si="11"/>
        <v>9408000</v>
      </c>
    </row>
    <row r="327" spans="1:6" ht="63.75" x14ac:dyDescent="0.2">
      <c r="A327" s="5">
        <v>4</v>
      </c>
      <c r="B327" s="9" t="s">
        <v>114</v>
      </c>
      <c r="C327" s="5" t="s">
        <v>44</v>
      </c>
      <c r="D327" s="76"/>
      <c r="E327" s="4">
        <v>78400</v>
      </c>
      <c r="F327" s="90">
        <f t="shared" si="11"/>
        <v>0</v>
      </c>
    </row>
    <row r="328" spans="1:6" ht="63.75" x14ac:dyDescent="0.2">
      <c r="A328" s="5">
        <v>5</v>
      </c>
      <c r="B328" s="9" t="s">
        <v>160</v>
      </c>
      <c r="C328" s="5" t="s">
        <v>44</v>
      </c>
      <c r="D328" s="76"/>
      <c r="E328" s="4">
        <v>34000</v>
      </c>
      <c r="F328" s="90">
        <f t="shared" si="11"/>
        <v>0</v>
      </c>
    </row>
    <row r="329" spans="1:6" ht="51.75" thickBot="1" x14ac:dyDescent="0.25">
      <c r="A329" s="5">
        <v>6</v>
      </c>
      <c r="B329" s="9" t="s">
        <v>115</v>
      </c>
      <c r="C329" s="5" t="s">
        <v>44</v>
      </c>
      <c r="D329" s="76"/>
      <c r="E329" s="58">
        <v>274000</v>
      </c>
      <c r="F329" s="91">
        <f t="shared" si="11"/>
        <v>0</v>
      </c>
    </row>
    <row r="330" spans="1:6" ht="13.5" thickBot="1" x14ac:dyDescent="0.25">
      <c r="A330" s="2"/>
      <c r="B330" s="1"/>
      <c r="C330" s="2"/>
      <c r="D330" s="74"/>
      <c r="E330" s="56" t="s">
        <v>45</v>
      </c>
      <c r="F330" s="84">
        <f>SUM(F324:F329)</f>
        <v>21548800</v>
      </c>
    </row>
    <row r="331" spans="1:6" x14ac:dyDescent="0.2">
      <c r="A331" s="87" t="s">
        <v>188</v>
      </c>
      <c r="B331" s="10" t="s">
        <v>118</v>
      </c>
      <c r="C331" s="2"/>
      <c r="D331" s="73"/>
      <c r="E331" s="54"/>
      <c r="F331" s="30"/>
    </row>
    <row r="332" spans="1:6" x14ac:dyDescent="0.2">
      <c r="A332" s="2">
        <v>1</v>
      </c>
      <c r="B332" s="9" t="s">
        <v>119</v>
      </c>
      <c r="C332" s="2" t="s">
        <v>46</v>
      </c>
      <c r="D332" s="73"/>
      <c r="E332" s="3">
        <v>2016000</v>
      </c>
      <c r="F332" s="20">
        <f t="shared" ref="F332:F340" si="12">+E332*D332</f>
        <v>0</v>
      </c>
    </row>
    <row r="333" spans="1:6" x14ac:dyDescent="0.2">
      <c r="A333" s="2">
        <v>2</v>
      </c>
      <c r="B333" s="9" t="s">
        <v>120</v>
      </c>
      <c r="C333" s="2" t="s">
        <v>46</v>
      </c>
      <c r="D333" s="73"/>
      <c r="E333" s="3">
        <v>1104000</v>
      </c>
      <c r="F333" s="20">
        <f t="shared" si="12"/>
        <v>0</v>
      </c>
    </row>
    <row r="334" spans="1:6" ht="25.5" x14ac:dyDescent="0.2">
      <c r="A334" s="2">
        <v>3</v>
      </c>
      <c r="B334" s="9" t="s">
        <v>121</v>
      </c>
      <c r="C334" s="2" t="s">
        <v>46</v>
      </c>
      <c r="D334" s="73"/>
      <c r="E334" s="3">
        <v>1620000</v>
      </c>
      <c r="F334" s="20">
        <f t="shared" si="12"/>
        <v>0</v>
      </c>
    </row>
    <row r="335" spans="1:6" ht="25.5" x14ac:dyDescent="0.2">
      <c r="A335" s="5">
        <v>4</v>
      </c>
      <c r="B335" s="9" t="s">
        <v>123</v>
      </c>
      <c r="C335" s="5" t="s">
        <v>46</v>
      </c>
      <c r="D335" s="76"/>
      <c r="E335" s="4">
        <v>552000</v>
      </c>
      <c r="F335" s="90">
        <f t="shared" si="12"/>
        <v>0</v>
      </c>
    </row>
    <row r="336" spans="1:6" ht="25.5" x14ac:dyDescent="0.2">
      <c r="A336" s="5">
        <v>5</v>
      </c>
      <c r="B336" s="9" t="s">
        <v>122</v>
      </c>
      <c r="C336" s="5" t="s">
        <v>46</v>
      </c>
      <c r="D336" s="76"/>
      <c r="E336" s="4">
        <v>528000</v>
      </c>
      <c r="F336" s="90">
        <f t="shared" si="12"/>
        <v>0</v>
      </c>
    </row>
    <row r="337" spans="1:6" ht="25.5" x14ac:dyDescent="0.2">
      <c r="A337" s="2">
        <v>6</v>
      </c>
      <c r="B337" s="9" t="s">
        <v>124</v>
      </c>
      <c r="C337" s="2" t="s">
        <v>44</v>
      </c>
      <c r="D337" s="73"/>
      <c r="E337" s="3">
        <v>12240</v>
      </c>
      <c r="F337" s="20">
        <f t="shared" si="12"/>
        <v>0</v>
      </c>
    </row>
    <row r="338" spans="1:6" x14ac:dyDescent="0.2">
      <c r="A338" s="2">
        <v>7</v>
      </c>
      <c r="B338" s="9" t="s">
        <v>125</v>
      </c>
      <c r="C338" s="2" t="s">
        <v>44</v>
      </c>
      <c r="D338" s="73"/>
      <c r="E338" s="3">
        <v>11100</v>
      </c>
      <c r="F338" s="20">
        <f t="shared" si="12"/>
        <v>0</v>
      </c>
    </row>
    <row r="339" spans="1:6" x14ac:dyDescent="0.2">
      <c r="A339" s="2">
        <v>8</v>
      </c>
      <c r="B339" s="9" t="s">
        <v>126</v>
      </c>
      <c r="C339" s="2" t="s">
        <v>44</v>
      </c>
      <c r="D339" s="73"/>
      <c r="E339" s="3">
        <v>7200</v>
      </c>
      <c r="F339" s="20">
        <f t="shared" si="12"/>
        <v>0</v>
      </c>
    </row>
    <row r="340" spans="1:6" ht="13.5" thickBot="1" x14ac:dyDescent="0.25">
      <c r="A340" s="2">
        <v>9</v>
      </c>
      <c r="B340" s="9" t="s">
        <v>127</v>
      </c>
      <c r="C340" s="2" t="s">
        <v>44</v>
      </c>
      <c r="D340" s="73"/>
      <c r="E340" s="55">
        <v>4680</v>
      </c>
      <c r="F340" s="27">
        <f t="shared" si="12"/>
        <v>0</v>
      </c>
    </row>
    <row r="341" spans="1:6" ht="13.5" thickBot="1" x14ac:dyDescent="0.25">
      <c r="A341" s="2"/>
      <c r="B341" s="1"/>
      <c r="C341" s="2"/>
      <c r="D341" s="74"/>
      <c r="E341" s="56" t="s">
        <v>45</v>
      </c>
      <c r="F341" s="84">
        <f>SUM(F332:F340)</f>
        <v>0</v>
      </c>
    </row>
    <row r="342" spans="1:6" x14ac:dyDescent="0.2">
      <c r="A342" s="87" t="s">
        <v>189</v>
      </c>
      <c r="B342" s="10" t="s">
        <v>128</v>
      </c>
      <c r="C342" s="2"/>
      <c r="D342" s="73"/>
      <c r="E342" s="54"/>
      <c r="F342" s="30"/>
    </row>
    <row r="343" spans="1:6" ht="25.5" x14ac:dyDescent="0.2">
      <c r="A343" s="5">
        <v>1</v>
      </c>
      <c r="B343" s="9" t="s">
        <v>129</v>
      </c>
      <c r="C343" s="5" t="s">
        <v>46</v>
      </c>
      <c r="D343" s="76"/>
      <c r="E343" s="4">
        <v>2640000</v>
      </c>
      <c r="F343" s="90">
        <f t="shared" ref="F343:F357" si="13">+E343*D343</f>
        <v>0</v>
      </c>
    </row>
    <row r="344" spans="1:6" ht="25.5" x14ac:dyDescent="0.2">
      <c r="A344" s="5">
        <v>2</v>
      </c>
      <c r="B344" s="9" t="s">
        <v>130</v>
      </c>
      <c r="C344" s="5" t="s">
        <v>44</v>
      </c>
      <c r="D344" s="76"/>
      <c r="E344" s="4">
        <v>26640</v>
      </c>
      <c r="F344" s="90">
        <f t="shared" si="13"/>
        <v>0</v>
      </c>
    </row>
    <row r="345" spans="1:6" x14ac:dyDescent="0.2">
      <c r="A345" s="2">
        <v>3</v>
      </c>
      <c r="B345" s="9" t="s">
        <v>131</v>
      </c>
      <c r="C345" s="2" t="s">
        <v>46</v>
      </c>
      <c r="D345" s="73"/>
      <c r="E345" s="3">
        <v>300000</v>
      </c>
      <c r="F345" s="90">
        <f t="shared" si="13"/>
        <v>0</v>
      </c>
    </row>
    <row r="346" spans="1:6" ht="25.5" x14ac:dyDescent="0.2">
      <c r="A346" s="5">
        <v>4</v>
      </c>
      <c r="B346" s="9" t="s">
        <v>132</v>
      </c>
      <c r="C346" s="5" t="s">
        <v>46</v>
      </c>
      <c r="D346" s="76"/>
      <c r="E346" s="4">
        <v>54000</v>
      </c>
      <c r="F346" s="90">
        <f t="shared" si="13"/>
        <v>0</v>
      </c>
    </row>
    <row r="347" spans="1:6" ht="25.5" x14ac:dyDescent="0.2">
      <c r="A347" s="2">
        <v>5</v>
      </c>
      <c r="B347" s="9" t="s">
        <v>133</v>
      </c>
      <c r="C347" s="2" t="s">
        <v>46</v>
      </c>
      <c r="D347" s="73"/>
      <c r="E347" s="3">
        <v>54000</v>
      </c>
      <c r="F347" s="20">
        <f t="shared" si="13"/>
        <v>0</v>
      </c>
    </row>
    <row r="348" spans="1:6" ht="25.5" x14ac:dyDescent="0.2">
      <c r="A348" s="5">
        <v>6</v>
      </c>
      <c r="B348" s="9" t="s">
        <v>134</v>
      </c>
      <c r="C348" s="5" t="s">
        <v>46</v>
      </c>
      <c r="D348" s="76"/>
      <c r="E348" s="4">
        <v>54000</v>
      </c>
      <c r="F348" s="90">
        <f t="shared" si="13"/>
        <v>0</v>
      </c>
    </row>
    <row r="349" spans="1:6" ht="25.5" x14ac:dyDescent="0.2">
      <c r="A349" s="5">
        <v>7</v>
      </c>
      <c r="B349" s="9" t="s">
        <v>159</v>
      </c>
      <c r="C349" s="5" t="s">
        <v>46</v>
      </c>
      <c r="D349" s="76"/>
      <c r="E349" s="4">
        <v>72000</v>
      </c>
      <c r="F349" s="90">
        <f t="shared" si="13"/>
        <v>0</v>
      </c>
    </row>
    <row r="350" spans="1:6" x14ac:dyDescent="0.2">
      <c r="A350" s="2">
        <v>8</v>
      </c>
      <c r="B350" s="9" t="s">
        <v>135</v>
      </c>
      <c r="C350" s="2" t="s">
        <v>46</v>
      </c>
      <c r="D350" s="73"/>
      <c r="E350" s="3">
        <v>24000</v>
      </c>
      <c r="F350" s="20">
        <f t="shared" si="13"/>
        <v>0</v>
      </c>
    </row>
    <row r="351" spans="1:6" ht="25.5" x14ac:dyDescent="0.2">
      <c r="A351" s="2">
        <v>9</v>
      </c>
      <c r="B351" s="9" t="s">
        <v>136</v>
      </c>
      <c r="C351" s="2" t="s">
        <v>46</v>
      </c>
      <c r="D351" s="73"/>
      <c r="E351" s="3">
        <v>156000</v>
      </c>
      <c r="F351" s="20">
        <f t="shared" si="13"/>
        <v>0</v>
      </c>
    </row>
    <row r="352" spans="1:6" ht="25.5" x14ac:dyDescent="0.2">
      <c r="A352" s="2">
        <v>10</v>
      </c>
      <c r="B352" s="9" t="s">
        <v>137</v>
      </c>
      <c r="C352" s="2" t="s">
        <v>46</v>
      </c>
      <c r="D352" s="73"/>
      <c r="E352" s="3">
        <v>222000</v>
      </c>
      <c r="F352" s="20">
        <f t="shared" si="13"/>
        <v>0</v>
      </c>
    </row>
    <row r="353" spans="1:6" x14ac:dyDescent="0.2">
      <c r="A353" s="2">
        <v>11</v>
      </c>
      <c r="B353" s="9" t="s">
        <v>138</v>
      </c>
      <c r="C353" s="2" t="s">
        <v>46</v>
      </c>
      <c r="D353" s="73"/>
      <c r="E353" s="3">
        <v>90000</v>
      </c>
      <c r="F353" s="20">
        <f t="shared" si="13"/>
        <v>0</v>
      </c>
    </row>
    <row r="354" spans="1:6" ht="38.25" x14ac:dyDescent="0.2">
      <c r="A354" s="5">
        <v>12</v>
      </c>
      <c r="B354" s="9" t="s">
        <v>139</v>
      </c>
      <c r="C354" s="5" t="s">
        <v>46</v>
      </c>
      <c r="D354" s="76"/>
      <c r="E354" s="4">
        <v>456000</v>
      </c>
      <c r="F354" s="90">
        <f t="shared" si="13"/>
        <v>0</v>
      </c>
    </row>
    <row r="355" spans="1:6" ht="25.5" x14ac:dyDescent="0.2">
      <c r="A355" s="2">
        <v>13</v>
      </c>
      <c r="B355" s="9" t="s">
        <v>98</v>
      </c>
      <c r="C355" s="2" t="s">
        <v>46</v>
      </c>
      <c r="D355" s="73"/>
      <c r="E355" s="3">
        <v>65000</v>
      </c>
      <c r="F355" s="20">
        <f t="shared" si="13"/>
        <v>0</v>
      </c>
    </row>
    <row r="356" spans="1:6" ht="25.5" x14ac:dyDescent="0.2">
      <c r="A356" s="2">
        <v>14</v>
      </c>
      <c r="B356" s="9" t="s">
        <v>140</v>
      </c>
      <c r="C356" s="2" t="s">
        <v>46</v>
      </c>
      <c r="D356" s="73"/>
      <c r="E356" s="3">
        <v>65000</v>
      </c>
      <c r="F356" s="20">
        <f t="shared" si="13"/>
        <v>0</v>
      </c>
    </row>
    <row r="357" spans="1:6" ht="26.25" thickBot="1" x14ac:dyDescent="0.25">
      <c r="A357" s="2">
        <v>15</v>
      </c>
      <c r="B357" s="9" t="s">
        <v>93</v>
      </c>
      <c r="C357" s="2" t="s">
        <v>46</v>
      </c>
      <c r="D357" s="73"/>
      <c r="E357" s="55">
        <v>102000</v>
      </c>
      <c r="F357" s="90">
        <f t="shared" si="13"/>
        <v>0</v>
      </c>
    </row>
    <row r="358" spans="1:6" ht="13.5" thickBot="1" x14ac:dyDescent="0.25">
      <c r="A358" s="2"/>
      <c r="B358" s="9"/>
      <c r="C358" s="2"/>
      <c r="D358" s="74"/>
      <c r="E358" s="56" t="s">
        <v>45</v>
      </c>
      <c r="F358" s="84">
        <f>SUM(F343:F357)</f>
        <v>0</v>
      </c>
    </row>
    <row r="359" spans="1:6" x14ac:dyDescent="0.2">
      <c r="A359" s="87" t="s">
        <v>190</v>
      </c>
      <c r="B359" s="10" t="s">
        <v>141</v>
      </c>
      <c r="C359" s="2"/>
      <c r="D359" s="73"/>
      <c r="E359" s="54"/>
      <c r="F359" s="30"/>
    </row>
    <row r="360" spans="1:6" x14ac:dyDescent="0.2">
      <c r="A360" s="2">
        <v>1</v>
      </c>
      <c r="B360" s="9" t="s">
        <v>142</v>
      </c>
      <c r="C360" s="2" t="s">
        <v>46</v>
      </c>
      <c r="D360" s="73">
        <f>+'presupuesto de obra'!D365</f>
        <v>1</v>
      </c>
      <c r="E360" s="3">
        <v>432000</v>
      </c>
      <c r="F360" s="20">
        <f>+E360*D360</f>
        <v>432000</v>
      </c>
    </row>
    <row r="361" spans="1:6" x14ac:dyDescent="0.2">
      <c r="A361" s="2">
        <v>2</v>
      </c>
      <c r="B361" s="9" t="s">
        <v>143</v>
      </c>
      <c r="C361" s="2" t="s">
        <v>46</v>
      </c>
      <c r="D361" s="73">
        <f>+'presupuesto de obra'!D366</f>
        <v>1</v>
      </c>
      <c r="E361" s="3">
        <v>192000</v>
      </c>
      <c r="F361" s="20">
        <f t="shared" ref="F361:F366" si="14">+E361*D361</f>
        <v>192000</v>
      </c>
    </row>
    <row r="362" spans="1:6" x14ac:dyDescent="0.2">
      <c r="A362" s="2">
        <v>3</v>
      </c>
      <c r="B362" s="9" t="s">
        <v>144</v>
      </c>
      <c r="C362" s="2" t="s">
        <v>46</v>
      </c>
      <c r="D362" s="73">
        <f>+'presupuesto de obra'!D367</f>
        <v>4</v>
      </c>
      <c r="E362" s="3">
        <v>54000</v>
      </c>
      <c r="F362" s="20">
        <f t="shared" si="14"/>
        <v>216000</v>
      </c>
    </row>
    <row r="363" spans="1:6" ht="25.5" x14ac:dyDescent="0.2">
      <c r="A363" s="2">
        <v>4</v>
      </c>
      <c r="B363" s="9" t="s">
        <v>145</v>
      </c>
      <c r="C363" s="2" t="s">
        <v>46</v>
      </c>
      <c r="D363" s="73">
        <f>+'presupuesto de obra'!D368</f>
        <v>3</v>
      </c>
      <c r="E363" s="3">
        <v>90000</v>
      </c>
      <c r="F363" s="20">
        <f t="shared" si="14"/>
        <v>270000</v>
      </c>
    </row>
    <row r="364" spans="1:6" x14ac:dyDescent="0.2">
      <c r="A364" s="2">
        <v>5</v>
      </c>
      <c r="B364" s="9" t="s">
        <v>146</v>
      </c>
      <c r="C364" s="2" t="s">
        <v>46</v>
      </c>
      <c r="D364" s="73">
        <f>+'presupuesto de obra'!D369</f>
        <v>1</v>
      </c>
      <c r="E364" s="3">
        <v>180000</v>
      </c>
      <c r="F364" s="20">
        <f t="shared" si="14"/>
        <v>180000</v>
      </c>
    </row>
    <row r="365" spans="1:6" x14ac:dyDescent="0.2">
      <c r="A365" s="2">
        <v>6</v>
      </c>
      <c r="B365" s="9" t="s">
        <v>147</v>
      </c>
      <c r="C365" s="2" t="s">
        <v>46</v>
      </c>
      <c r="D365" s="73">
        <f>+'presupuesto de obra'!D370</f>
        <v>2</v>
      </c>
      <c r="E365" s="3">
        <v>54000</v>
      </c>
      <c r="F365" s="20">
        <f t="shared" si="14"/>
        <v>108000</v>
      </c>
    </row>
    <row r="366" spans="1:6" ht="13.5" thickBot="1" x14ac:dyDescent="0.25">
      <c r="A366" s="2">
        <v>7</v>
      </c>
      <c r="B366" s="9" t="s">
        <v>148</v>
      </c>
      <c r="C366" s="2" t="s">
        <v>46</v>
      </c>
      <c r="D366" s="73">
        <f>+'presupuesto de obra'!D371</f>
        <v>1</v>
      </c>
      <c r="E366" s="55">
        <v>60000</v>
      </c>
      <c r="F366" s="20">
        <f t="shared" si="14"/>
        <v>60000</v>
      </c>
    </row>
    <row r="367" spans="1:6" ht="13.5" thickBot="1" x14ac:dyDescent="0.25">
      <c r="A367" s="2"/>
      <c r="B367" s="9"/>
      <c r="C367" s="2"/>
      <c r="D367" s="74"/>
      <c r="E367" s="56" t="s">
        <v>45</v>
      </c>
      <c r="F367" s="84">
        <f>SUM(F360:F366)</f>
        <v>1458000</v>
      </c>
    </row>
    <row r="368" spans="1:6" x14ac:dyDescent="0.2">
      <c r="A368" s="87" t="s">
        <v>191</v>
      </c>
      <c r="B368" s="10" t="s">
        <v>149</v>
      </c>
      <c r="C368" s="2"/>
      <c r="D368" s="73"/>
      <c r="E368" s="54"/>
      <c r="F368" s="30"/>
    </row>
    <row r="369" spans="1:6" ht="63.75" x14ac:dyDescent="0.2">
      <c r="A369" s="5">
        <v>1</v>
      </c>
      <c r="B369" s="9" t="s">
        <v>150</v>
      </c>
      <c r="C369" s="5" t="s">
        <v>46</v>
      </c>
      <c r="D369" s="76"/>
      <c r="E369" s="4">
        <v>25000000</v>
      </c>
      <c r="F369" s="90">
        <f t="shared" ref="F369:F374" si="15">+E369*D369</f>
        <v>0</v>
      </c>
    </row>
    <row r="370" spans="1:6" x14ac:dyDescent="0.2">
      <c r="A370" s="2">
        <v>2</v>
      </c>
      <c r="B370" s="1" t="s">
        <v>158</v>
      </c>
      <c r="C370" s="2" t="s">
        <v>46</v>
      </c>
      <c r="D370" s="73"/>
      <c r="E370" s="3">
        <v>5000000</v>
      </c>
      <c r="F370" s="20">
        <f t="shared" si="15"/>
        <v>0</v>
      </c>
    </row>
    <row r="371" spans="1:6" ht="25.5" x14ac:dyDescent="0.2">
      <c r="A371" s="5">
        <v>3</v>
      </c>
      <c r="B371" s="9" t="s">
        <v>155</v>
      </c>
      <c r="C371" s="2" t="s">
        <v>46</v>
      </c>
      <c r="D371" s="76"/>
      <c r="E371" s="4">
        <v>14400000</v>
      </c>
      <c r="F371" s="20">
        <f t="shared" si="15"/>
        <v>0</v>
      </c>
    </row>
    <row r="372" spans="1:6" ht="25.5" x14ac:dyDescent="0.2">
      <c r="A372" s="2">
        <v>4</v>
      </c>
      <c r="B372" s="9" t="s">
        <v>151</v>
      </c>
      <c r="C372" s="2" t="s">
        <v>46</v>
      </c>
      <c r="D372" s="73"/>
      <c r="E372" s="3">
        <v>7200000</v>
      </c>
      <c r="F372" s="20">
        <f t="shared" si="15"/>
        <v>0</v>
      </c>
    </row>
    <row r="373" spans="1:6" x14ac:dyDescent="0.2">
      <c r="A373" s="2">
        <v>5</v>
      </c>
      <c r="B373" s="9" t="s">
        <v>152</v>
      </c>
      <c r="C373" s="2" t="s">
        <v>46</v>
      </c>
      <c r="D373" s="73"/>
      <c r="E373" s="3">
        <v>10800000</v>
      </c>
      <c r="F373" s="20">
        <f t="shared" si="15"/>
        <v>0</v>
      </c>
    </row>
    <row r="374" spans="1:6" ht="25.5" x14ac:dyDescent="0.2">
      <c r="A374" s="5">
        <v>6</v>
      </c>
      <c r="B374" s="9" t="s">
        <v>153</v>
      </c>
      <c r="C374" s="5" t="s">
        <v>30</v>
      </c>
      <c r="D374" s="76"/>
      <c r="E374" s="4">
        <v>15000000</v>
      </c>
      <c r="F374" s="20">
        <f t="shared" si="15"/>
        <v>0</v>
      </c>
    </row>
    <row r="375" spans="1:6" ht="38.25" x14ac:dyDescent="0.2">
      <c r="A375" s="2">
        <v>7</v>
      </c>
      <c r="B375" s="9" t="s">
        <v>238</v>
      </c>
      <c r="C375" s="2" t="s">
        <v>46</v>
      </c>
      <c r="D375" s="73"/>
      <c r="E375" s="55">
        <v>1044000</v>
      </c>
      <c r="F375" s="27">
        <f>+E375*D375</f>
        <v>0</v>
      </c>
    </row>
    <row r="376" spans="1:6" ht="25.5" x14ac:dyDescent="0.2">
      <c r="A376" s="2">
        <v>8</v>
      </c>
      <c r="B376" s="9" t="s">
        <v>239</v>
      </c>
      <c r="C376" s="2" t="s">
        <v>46</v>
      </c>
      <c r="D376" s="74"/>
      <c r="E376" s="3">
        <v>4800000</v>
      </c>
      <c r="F376" s="27">
        <f>+E376*D376</f>
        <v>0</v>
      </c>
    </row>
    <row r="377" spans="1:6" ht="26.25" thickBot="1" x14ac:dyDescent="0.25">
      <c r="A377" s="2">
        <v>9</v>
      </c>
      <c r="B377" s="9" t="s">
        <v>240</v>
      </c>
      <c r="C377" s="2" t="s">
        <v>46</v>
      </c>
      <c r="D377" s="74"/>
      <c r="E377" s="55">
        <v>7000000</v>
      </c>
      <c r="F377" s="27">
        <f>+E377*D377</f>
        <v>0</v>
      </c>
    </row>
    <row r="378" spans="1:6" ht="13.5" thickBot="1" x14ac:dyDescent="0.25">
      <c r="A378" s="2"/>
      <c r="B378" s="9"/>
      <c r="C378" s="2"/>
      <c r="D378" s="74"/>
      <c r="E378" s="56" t="s">
        <v>45</v>
      </c>
      <c r="F378" s="84">
        <f>SUM(F369:F377)</f>
        <v>0</v>
      </c>
    </row>
    <row r="379" spans="1:6" x14ac:dyDescent="0.2">
      <c r="A379" s="87" t="s">
        <v>192</v>
      </c>
      <c r="B379" s="10" t="s">
        <v>241</v>
      </c>
      <c r="C379" s="2"/>
      <c r="D379" s="74"/>
      <c r="E379" s="59"/>
      <c r="F379" s="94"/>
    </row>
    <row r="380" spans="1:6" ht="38.25" x14ac:dyDescent="0.2">
      <c r="A380" s="2">
        <v>1</v>
      </c>
      <c r="B380" s="9" t="s">
        <v>242</v>
      </c>
      <c r="C380" s="2" t="s">
        <v>19</v>
      </c>
      <c r="D380" s="74">
        <v>1</v>
      </c>
      <c r="E380" s="3">
        <v>8600000</v>
      </c>
      <c r="F380" s="27">
        <f>+E380*D380</f>
        <v>8600000</v>
      </c>
    </row>
    <row r="381" spans="1:6" x14ac:dyDescent="0.2">
      <c r="A381" s="2">
        <v>2</v>
      </c>
      <c r="B381" s="9" t="s">
        <v>243</v>
      </c>
      <c r="C381" s="2" t="s">
        <v>19</v>
      </c>
      <c r="D381" s="74">
        <v>1</v>
      </c>
      <c r="E381" s="3">
        <v>4100000</v>
      </c>
      <c r="F381" s="27">
        <f>+E381*D381</f>
        <v>4100000</v>
      </c>
    </row>
    <row r="382" spans="1:6" ht="26.25" thickBot="1" x14ac:dyDescent="0.25">
      <c r="A382" s="2">
        <v>3</v>
      </c>
      <c r="B382" s="9" t="s">
        <v>244</v>
      </c>
      <c r="C382" s="2" t="s">
        <v>19</v>
      </c>
      <c r="D382" s="74">
        <v>1</v>
      </c>
      <c r="E382" s="55">
        <v>5800000</v>
      </c>
      <c r="F382" s="27">
        <f>+E382*D382</f>
        <v>5800000</v>
      </c>
    </row>
    <row r="383" spans="1:6" ht="13.5" thickBot="1" x14ac:dyDescent="0.25">
      <c r="A383" s="2"/>
      <c r="B383" s="9"/>
      <c r="C383" s="2"/>
      <c r="D383" s="74"/>
      <c r="E383" s="56" t="s">
        <v>45</v>
      </c>
      <c r="F383" s="84">
        <f>SUM(F380:F382)</f>
        <v>18500000</v>
      </c>
    </row>
    <row r="384" spans="1:6" ht="13.5" thickBot="1" x14ac:dyDescent="0.25">
      <c r="A384" s="87"/>
      <c r="B384" s="8"/>
      <c r="C384" s="2"/>
      <c r="D384" s="73"/>
      <c r="E384" s="56" t="s">
        <v>45</v>
      </c>
      <c r="F384" s="84">
        <f>+F383+F378+F367+F358+F341+F330+F322+F315+F312+F309+F306+F300</f>
        <v>41506800</v>
      </c>
    </row>
    <row r="385" spans="1:6" x14ac:dyDescent="0.2">
      <c r="A385" s="87">
        <v>1.1599999999999999</v>
      </c>
      <c r="B385" s="10" t="s">
        <v>193</v>
      </c>
      <c r="C385" s="2"/>
      <c r="D385" s="73"/>
      <c r="E385" s="54"/>
      <c r="F385" s="30"/>
    </row>
    <row r="386" spans="1:6" x14ac:dyDescent="0.2">
      <c r="A386" s="87" t="s">
        <v>194</v>
      </c>
      <c r="B386" s="10" t="s">
        <v>195</v>
      </c>
      <c r="C386" s="2"/>
      <c r="D386" s="73"/>
      <c r="E386" s="3"/>
      <c r="F386" s="20"/>
    </row>
    <row r="387" spans="1:6" ht="14.25" x14ac:dyDescent="0.2">
      <c r="A387" s="2">
        <v>1</v>
      </c>
      <c r="B387" s="9" t="s">
        <v>83</v>
      </c>
      <c r="C387" s="19" t="s">
        <v>170</v>
      </c>
      <c r="D387" s="73"/>
      <c r="E387" s="3">
        <v>5740</v>
      </c>
      <c r="F387" s="20">
        <f>+E387*D387</f>
        <v>0</v>
      </c>
    </row>
    <row r="388" spans="1:6" ht="15" x14ac:dyDescent="0.2">
      <c r="A388" s="2">
        <v>2</v>
      </c>
      <c r="B388" s="9" t="s">
        <v>207</v>
      </c>
      <c r="C388" s="2" t="s">
        <v>61</v>
      </c>
      <c r="D388" s="73"/>
      <c r="E388" s="3">
        <v>18419</v>
      </c>
      <c r="F388" s="20">
        <f>+E388*D388</f>
        <v>0</v>
      </c>
    </row>
    <row r="389" spans="1:6" ht="15" x14ac:dyDescent="0.2">
      <c r="A389" s="2">
        <v>3</v>
      </c>
      <c r="B389" s="9" t="s">
        <v>12</v>
      </c>
      <c r="C389" s="2" t="s">
        <v>61</v>
      </c>
      <c r="D389" s="73"/>
      <c r="E389" s="3">
        <v>39531</v>
      </c>
      <c r="F389" s="20">
        <f>+E389*D389</f>
        <v>0</v>
      </c>
    </row>
    <row r="390" spans="1:6" ht="15.75" thickBot="1" x14ac:dyDescent="0.25">
      <c r="A390" s="2">
        <v>4</v>
      </c>
      <c r="B390" s="9" t="s">
        <v>196</v>
      </c>
      <c r="C390" s="2" t="s">
        <v>61</v>
      </c>
      <c r="D390" s="73"/>
      <c r="E390" s="55">
        <v>303331</v>
      </c>
      <c r="F390" s="27">
        <f>+E390*D390</f>
        <v>0</v>
      </c>
    </row>
    <row r="391" spans="1:6" ht="13.5" thickBot="1" x14ac:dyDescent="0.25">
      <c r="A391" s="2"/>
      <c r="B391" s="9"/>
      <c r="C391" s="2"/>
      <c r="D391" s="74"/>
      <c r="E391" s="56" t="s">
        <v>45</v>
      </c>
      <c r="F391" s="84">
        <f>SUM(F387:F390)</f>
        <v>0</v>
      </c>
    </row>
    <row r="392" spans="1:6" x14ac:dyDescent="0.2">
      <c r="A392" s="87" t="s">
        <v>197</v>
      </c>
      <c r="B392" s="10" t="s">
        <v>198</v>
      </c>
      <c r="C392" s="368"/>
      <c r="D392" s="363"/>
      <c r="E392" s="363"/>
      <c r="F392" s="364"/>
    </row>
    <row r="393" spans="1:6" ht="14.25" x14ac:dyDescent="0.2">
      <c r="A393" s="2">
        <v>1</v>
      </c>
      <c r="B393" s="9" t="s">
        <v>83</v>
      </c>
      <c r="C393" s="19" t="s">
        <v>170</v>
      </c>
      <c r="D393" s="73"/>
      <c r="E393" s="3">
        <f>+E387</f>
        <v>5740</v>
      </c>
      <c r="F393" s="20">
        <f t="shared" ref="F393:F399" si="16">+E393*D393</f>
        <v>0</v>
      </c>
    </row>
    <row r="394" spans="1:6" ht="15" x14ac:dyDescent="0.2">
      <c r="A394" s="2">
        <v>2</v>
      </c>
      <c r="B394" s="9" t="s">
        <v>207</v>
      </c>
      <c r="C394" s="2" t="s">
        <v>61</v>
      </c>
      <c r="D394" s="73"/>
      <c r="E394" s="3">
        <f>E388</f>
        <v>18419</v>
      </c>
      <c r="F394" s="20">
        <f t="shared" si="16"/>
        <v>0</v>
      </c>
    </row>
    <row r="395" spans="1:6" ht="15" x14ac:dyDescent="0.2">
      <c r="A395" s="2">
        <v>3</v>
      </c>
      <c r="B395" s="9" t="s">
        <v>12</v>
      </c>
      <c r="C395" s="2" t="s">
        <v>61</v>
      </c>
      <c r="D395" s="73"/>
      <c r="E395" s="3">
        <v>39531</v>
      </c>
      <c r="F395" s="20">
        <f t="shared" si="16"/>
        <v>0</v>
      </c>
    </row>
    <row r="396" spans="1:6" ht="15" x14ac:dyDescent="0.2">
      <c r="A396" s="2">
        <v>4</v>
      </c>
      <c r="B396" s="9" t="s">
        <v>199</v>
      </c>
      <c r="C396" s="2" t="s">
        <v>61</v>
      </c>
      <c r="D396" s="73"/>
      <c r="E396" s="3">
        <v>51096</v>
      </c>
      <c r="F396" s="20">
        <f t="shared" si="16"/>
        <v>0</v>
      </c>
    </row>
    <row r="397" spans="1:6" ht="15" x14ac:dyDescent="0.2">
      <c r="A397" s="2">
        <v>5</v>
      </c>
      <c r="B397" s="9" t="s">
        <v>200</v>
      </c>
      <c r="C397" s="2" t="s">
        <v>61</v>
      </c>
      <c r="D397" s="73"/>
      <c r="E397" s="3">
        <v>56896</v>
      </c>
      <c r="F397" s="20">
        <f t="shared" si="16"/>
        <v>0</v>
      </c>
    </row>
    <row r="398" spans="1:6" x14ac:dyDescent="0.2">
      <c r="A398" s="2">
        <v>6</v>
      </c>
      <c r="B398" s="9" t="s">
        <v>201</v>
      </c>
      <c r="C398" s="2" t="s">
        <v>46</v>
      </c>
      <c r="D398" s="73"/>
      <c r="E398" s="3">
        <v>32613</v>
      </c>
      <c r="F398" s="20">
        <f t="shared" si="16"/>
        <v>0</v>
      </c>
    </row>
    <row r="399" spans="1:6" ht="13.5" thickBot="1" x14ac:dyDescent="0.25">
      <c r="A399" s="2">
        <v>7</v>
      </c>
      <c r="B399" s="9" t="s">
        <v>202</v>
      </c>
      <c r="C399" s="2" t="s">
        <v>46</v>
      </c>
      <c r="D399" s="73"/>
      <c r="E399" s="55">
        <v>1191065</v>
      </c>
      <c r="F399" s="27">
        <f t="shared" si="16"/>
        <v>0</v>
      </c>
    </row>
    <row r="400" spans="1:6" ht="13.5" thickBot="1" x14ac:dyDescent="0.25">
      <c r="A400" s="2"/>
      <c r="B400" s="9"/>
      <c r="C400" s="2"/>
      <c r="D400" s="74"/>
      <c r="E400" s="56" t="s">
        <v>45</v>
      </c>
      <c r="F400" s="84">
        <f>SUM(F393:F399)</f>
        <v>0</v>
      </c>
    </row>
    <row r="401" spans="1:16" x14ac:dyDescent="0.2">
      <c r="A401" s="87">
        <v>1.17</v>
      </c>
      <c r="B401" s="10" t="s">
        <v>442</v>
      </c>
      <c r="C401" s="2"/>
      <c r="D401" s="73"/>
      <c r="E401" s="54"/>
      <c r="F401" s="30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</row>
    <row r="402" spans="1:16" x14ac:dyDescent="0.2">
      <c r="A402" s="87" t="s">
        <v>443</v>
      </c>
      <c r="B402" s="10" t="s">
        <v>444</v>
      </c>
      <c r="C402" s="2"/>
      <c r="D402" s="73"/>
      <c r="E402" s="3"/>
      <c r="F402" s="20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</row>
    <row r="403" spans="1:16" ht="13.5" thickBot="1" x14ac:dyDescent="0.25">
      <c r="A403" s="2">
        <v>1</v>
      </c>
      <c r="B403" s="9" t="s">
        <v>445</v>
      </c>
      <c r="C403" s="2" t="s">
        <v>446</v>
      </c>
      <c r="D403" s="73">
        <v>30</v>
      </c>
      <c r="E403" s="55">
        <v>153315</v>
      </c>
      <c r="F403" s="27">
        <f>+E403*D403</f>
        <v>4599450</v>
      </c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</row>
    <row r="404" spans="1:16" ht="13.5" thickBot="1" x14ac:dyDescent="0.25">
      <c r="A404" s="2"/>
      <c r="B404" s="9"/>
      <c r="C404" s="2"/>
      <c r="D404" s="74"/>
      <c r="E404" s="56" t="s">
        <v>45</v>
      </c>
      <c r="F404" s="84">
        <f>SUM(F403)</f>
        <v>4599450</v>
      </c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</row>
    <row r="405" spans="1:16" ht="13.5" thickBot="1" x14ac:dyDescent="0.25">
      <c r="A405" s="11"/>
      <c r="B405" s="12"/>
      <c r="C405" s="12"/>
      <c r="D405" s="77"/>
      <c r="E405" s="14"/>
      <c r="F405" s="13"/>
    </row>
    <row r="406" spans="1:16" x14ac:dyDescent="0.2">
      <c r="A406" s="343" t="s">
        <v>21</v>
      </c>
      <c r="B406" s="344"/>
      <c r="C406" s="344"/>
      <c r="D406" s="344"/>
      <c r="E406" s="345"/>
      <c r="F406" s="16" t="e">
        <f>+F404+F400+F391+F295+F292+F282+F277+F271+F264+F256+F249+F243+F238+F233+F227+F219+F198+F102+F99+F93+F90+F77+F71+F63+F57+F52+F40+F34+F24+F15+F384</f>
        <v>#REF!</v>
      </c>
    </row>
    <row r="407" spans="1:16" x14ac:dyDescent="0.2">
      <c r="A407" s="323" t="s">
        <v>22</v>
      </c>
      <c r="B407" s="324"/>
      <c r="C407" s="324"/>
      <c r="D407" s="324"/>
      <c r="E407" s="325"/>
      <c r="F407" s="17" t="e">
        <f>+F406*0.15</f>
        <v>#REF!</v>
      </c>
    </row>
    <row r="408" spans="1:16" x14ac:dyDescent="0.2">
      <c r="A408" s="323" t="s">
        <v>23</v>
      </c>
      <c r="B408" s="324"/>
      <c r="C408" s="324"/>
      <c r="D408" s="324"/>
      <c r="E408" s="325"/>
      <c r="F408" s="17" t="e">
        <f>+F406*0.08</f>
        <v>#REF!</v>
      </c>
    </row>
    <row r="409" spans="1:16" x14ac:dyDescent="0.2">
      <c r="A409" s="323" t="s">
        <v>24</v>
      </c>
      <c r="B409" s="324"/>
      <c r="C409" s="324"/>
      <c r="D409" s="324"/>
      <c r="E409" s="325"/>
      <c r="F409" s="17" t="e">
        <f>+F406*0.08</f>
        <v>#REF!</v>
      </c>
    </row>
    <row r="410" spans="1:16" ht="13.5" thickBot="1" x14ac:dyDescent="0.25">
      <c r="A410" s="326" t="s">
        <v>245</v>
      </c>
      <c r="B410" s="326"/>
      <c r="C410" s="326"/>
      <c r="D410" s="326"/>
      <c r="E410" s="327"/>
      <c r="F410" s="18" t="e">
        <f>+F409*0.16</f>
        <v>#REF!</v>
      </c>
    </row>
    <row r="411" spans="1:16" ht="13.5" thickBot="1" x14ac:dyDescent="0.25">
      <c r="A411" s="95"/>
      <c r="B411" s="96" t="s">
        <v>85</v>
      </c>
      <c r="C411" s="97"/>
      <c r="D411" s="98"/>
      <c r="E411" s="99"/>
      <c r="F411" s="100" t="e">
        <f>SUM(F406:F410)</f>
        <v>#REF!</v>
      </c>
    </row>
    <row r="412" spans="1:16" ht="13.5" thickBot="1" x14ac:dyDescent="0.25">
      <c r="A412" s="112"/>
      <c r="B412" s="112"/>
      <c r="C412" s="112"/>
      <c r="D412" s="113" t="s">
        <v>264</v>
      </c>
      <c r="E412" s="110"/>
      <c r="F412" s="100" t="e">
        <f>+F411*0.07</f>
        <v>#REF!</v>
      </c>
      <c r="G412" s="106" t="e">
        <f>+F412+F411</f>
        <v>#REF!</v>
      </c>
    </row>
    <row r="413" spans="1:16" ht="13.5" thickBot="1" x14ac:dyDescent="0.25">
      <c r="D413" s="113" t="s">
        <v>263</v>
      </c>
      <c r="E413" s="111"/>
      <c r="F413" s="100" t="e">
        <f>+G413*0.02</f>
        <v>#REF!</v>
      </c>
      <c r="G413" s="106" t="e">
        <f>+G412/0.98</f>
        <v>#REF!</v>
      </c>
    </row>
    <row r="414" spans="1:16" ht="13.5" thickBot="1" x14ac:dyDescent="0.25">
      <c r="D414" s="116" t="s">
        <v>265</v>
      </c>
      <c r="E414" s="114"/>
      <c r="F414" s="115" t="e">
        <f>+F411+F412+F413</f>
        <v>#REF!</v>
      </c>
    </row>
  </sheetData>
  <mergeCells count="40">
    <mergeCell ref="A407:E407"/>
    <mergeCell ref="A408:E408"/>
    <mergeCell ref="A409:E409"/>
    <mergeCell ref="A410:E410"/>
    <mergeCell ref="C272:F272"/>
    <mergeCell ref="C278:F278"/>
    <mergeCell ref="C283:F283"/>
    <mergeCell ref="C293:F293"/>
    <mergeCell ref="C392:F392"/>
    <mergeCell ref="A406:E406"/>
    <mergeCell ref="C266:F266"/>
    <mergeCell ref="C199:F199"/>
    <mergeCell ref="C200:F200"/>
    <mergeCell ref="C220:F220"/>
    <mergeCell ref="C228:F228"/>
    <mergeCell ref="C234:F234"/>
    <mergeCell ref="C239:F239"/>
    <mergeCell ref="C244:F244"/>
    <mergeCell ref="C245:F245"/>
    <mergeCell ref="C250:F250"/>
    <mergeCell ref="C257:F257"/>
    <mergeCell ref="C265:F265"/>
    <mergeCell ref="D103:F103"/>
    <mergeCell ref="C25:F25"/>
    <mergeCell ref="C35:F35"/>
    <mergeCell ref="C41:F41"/>
    <mergeCell ref="E53:F53"/>
    <mergeCell ref="C54:F54"/>
    <mergeCell ref="C58:F58"/>
    <mergeCell ref="C72:F72"/>
    <mergeCell ref="C73:F73"/>
    <mergeCell ref="C78:F78"/>
    <mergeCell ref="C91:F91"/>
    <mergeCell ref="C100:F100"/>
    <mergeCell ref="C16:F16"/>
    <mergeCell ref="A1:F1"/>
    <mergeCell ref="A2:F3"/>
    <mergeCell ref="A4:F4"/>
    <mergeCell ref="A5:F5"/>
    <mergeCell ref="A6:F6"/>
  </mergeCells>
  <pageMargins left="0.31496062992125984" right="0.31496062992125984" top="0.55118110236220474" bottom="0.55118110236220474" header="0.31496062992125984" footer="0.31496062992125984"/>
  <pageSetup scale="75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A415"/>
  <sheetViews>
    <sheetView workbookViewId="0">
      <selection sqref="A1:F1"/>
    </sheetView>
  </sheetViews>
  <sheetFormatPr baseColWidth="10" defaultRowHeight="12.75" x14ac:dyDescent="0.2"/>
  <cols>
    <col min="1" max="1" width="7.85546875" customWidth="1"/>
    <col min="2" max="2" width="55.140625" customWidth="1"/>
    <col min="4" max="4" width="12.85546875" customWidth="1"/>
    <col min="5" max="5" width="18.140625" customWidth="1"/>
    <col min="6" max="6" width="22.42578125" customWidth="1"/>
    <col min="7" max="7" width="16.42578125" hidden="1" customWidth="1"/>
    <col min="8" max="12" width="20.5703125" customWidth="1"/>
    <col min="13" max="13" width="16.42578125" style="129" customWidth="1"/>
    <col min="14" max="14" width="15.140625" style="129" customWidth="1"/>
    <col min="15" max="15" width="15.28515625" style="129" customWidth="1"/>
    <col min="16" max="27" width="11.42578125" style="129"/>
  </cols>
  <sheetData>
    <row r="1" spans="1:12" ht="15.75" thickBot="1" x14ac:dyDescent="0.25">
      <c r="A1" s="320" t="s">
        <v>261</v>
      </c>
      <c r="B1" s="321"/>
      <c r="C1" s="321"/>
      <c r="D1" s="321"/>
      <c r="E1" s="321"/>
      <c r="F1" s="322"/>
    </row>
    <row r="2" spans="1:12" x14ac:dyDescent="0.2">
      <c r="A2" s="328" t="s">
        <v>47</v>
      </c>
      <c r="B2" s="329"/>
      <c r="C2" s="329"/>
      <c r="D2" s="329"/>
      <c r="E2" s="329"/>
      <c r="F2" s="330"/>
    </row>
    <row r="3" spans="1:12" ht="13.5" thickBot="1" x14ac:dyDescent="0.25">
      <c r="A3" s="331"/>
      <c r="B3" s="332"/>
      <c r="C3" s="332"/>
      <c r="D3" s="332"/>
      <c r="E3" s="332"/>
      <c r="F3" s="333"/>
    </row>
    <row r="4" spans="1:12" ht="14.25" x14ac:dyDescent="0.2">
      <c r="A4" s="334" t="s">
        <v>29</v>
      </c>
      <c r="B4" s="335"/>
      <c r="C4" s="335"/>
      <c r="D4" s="335"/>
      <c r="E4" s="335"/>
      <c r="F4" s="336"/>
    </row>
    <row r="5" spans="1:12" ht="14.25" x14ac:dyDescent="0.2">
      <c r="A5" s="337" t="s">
        <v>203</v>
      </c>
      <c r="B5" s="338"/>
      <c r="C5" s="338"/>
      <c r="D5" s="338"/>
      <c r="E5" s="338"/>
      <c r="F5" s="339"/>
    </row>
    <row r="6" spans="1:12" ht="15" thickBot="1" x14ac:dyDescent="0.25">
      <c r="A6" s="340" t="s">
        <v>28</v>
      </c>
      <c r="B6" s="341"/>
      <c r="C6" s="341"/>
      <c r="D6" s="341"/>
      <c r="E6" s="341"/>
      <c r="F6" s="342"/>
    </row>
    <row r="7" spans="1:12" ht="14.25" x14ac:dyDescent="0.2">
      <c r="A7" s="6" t="s">
        <v>0</v>
      </c>
      <c r="B7" s="6" t="s">
        <v>1</v>
      </c>
      <c r="C7" s="6" t="s">
        <v>52</v>
      </c>
      <c r="D7" s="61" t="s">
        <v>204</v>
      </c>
      <c r="E7" s="6" t="s">
        <v>2</v>
      </c>
      <c r="F7" s="7" t="s">
        <v>3</v>
      </c>
    </row>
    <row r="8" spans="1:12" ht="25.5" customHeight="1" x14ac:dyDescent="0.2">
      <c r="A8" s="46" t="s">
        <v>25</v>
      </c>
      <c r="B8" s="102" t="s">
        <v>29</v>
      </c>
      <c r="C8" s="104"/>
      <c r="D8" s="104"/>
      <c r="E8" s="104"/>
      <c r="F8" s="104"/>
    </row>
    <row r="9" spans="1:12" x14ac:dyDescent="0.2">
      <c r="A9" s="81"/>
      <c r="B9" s="37"/>
      <c r="C9" s="104"/>
      <c r="D9" s="104"/>
      <c r="E9" s="104"/>
      <c r="F9" s="104"/>
      <c r="G9" s="129"/>
      <c r="H9" s="129"/>
      <c r="I9" s="129"/>
      <c r="J9" s="129"/>
      <c r="K9" s="129"/>
      <c r="L9" s="129"/>
    </row>
    <row r="10" spans="1:12" x14ac:dyDescent="0.2">
      <c r="A10" s="46" t="s">
        <v>26</v>
      </c>
      <c r="B10" s="8" t="s">
        <v>4</v>
      </c>
      <c r="C10" s="104"/>
      <c r="D10" s="104"/>
      <c r="E10" s="104"/>
      <c r="F10" s="104"/>
      <c r="G10" s="129"/>
      <c r="H10" s="129"/>
      <c r="I10" s="129"/>
      <c r="J10" s="129"/>
      <c r="K10" s="129"/>
      <c r="L10" s="129"/>
    </row>
    <row r="11" spans="1:12" x14ac:dyDescent="0.2">
      <c r="A11" s="82" t="s">
        <v>27</v>
      </c>
      <c r="B11" s="8" t="s">
        <v>10</v>
      </c>
      <c r="C11" s="104"/>
      <c r="D11" s="104"/>
      <c r="E11" s="104"/>
      <c r="F11" s="104"/>
      <c r="G11" s="129"/>
      <c r="H11" s="129"/>
      <c r="I11" s="129"/>
      <c r="J11" s="129"/>
      <c r="K11" s="129"/>
      <c r="L11" s="129"/>
    </row>
    <row r="12" spans="1:12" x14ac:dyDescent="0.2">
      <c r="A12" s="25">
        <v>1</v>
      </c>
      <c r="B12" s="40" t="s">
        <v>58</v>
      </c>
      <c r="C12" s="29" t="s">
        <v>205</v>
      </c>
      <c r="D12" s="65"/>
      <c r="E12" s="30">
        <v>5740</v>
      </c>
      <c r="F12" s="30">
        <f xml:space="preserve"> D12*E12</f>
        <v>0</v>
      </c>
      <c r="G12" s="129"/>
      <c r="H12" s="129"/>
      <c r="I12" s="129"/>
      <c r="J12" s="129"/>
      <c r="K12" s="129"/>
      <c r="L12" s="129"/>
    </row>
    <row r="13" spans="1:12" x14ac:dyDescent="0.2">
      <c r="A13" s="25">
        <v>2</v>
      </c>
      <c r="B13" s="1" t="s">
        <v>5</v>
      </c>
      <c r="C13" s="2" t="s">
        <v>60</v>
      </c>
      <c r="D13" s="66"/>
      <c r="E13" s="20">
        <v>1820</v>
      </c>
      <c r="F13" s="20">
        <f xml:space="preserve"> D13*E13</f>
        <v>0</v>
      </c>
      <c r="G13" s="129"/>
      <c r="H13" s="129"/>
      <c r="I13" s="129"/>
      <c r="J13" s="129"/>
      <c r="K13" s="129"/>
      <c r="L13" s="129"/>
    </row>
    <row r="14" spans="1:12" ht="13.5" thickBot="1" x14ac:dyDescent="0.25">
      <c r="A14" s="25">
        <v>3</v>
      </c>
      <c r="B14" s="1" t="s">
        <v>208</v>
      </c>
      <c r="C14" s="2" t="s">
        <v>60</v>
      </c>
      <c r="D14" s="66"/>
      <c r="E14" s="20">
        <v>1802</v>
      </c>
      <c r="F14" s="20">
        <f xml:space="preserve"> D14*E14</f>
        <v>0</v>
      </c>
      <c r="G14" s="129"/>
      <c r="H14" s="129"/>
      <c r="I14" s="129"/>
      <c r="J14" s="129"/>
      <c r="K14" s="129"/>
      <c r="L14" s="129"/>
    </row>
    <row r="15" spans="1:12" ht="13.5" thickBot="1" x14ac:dyDescent="0.25">
      <c r="A15" s="83"/>
      <c r="B15" s="1"/>
      <c r="C15" s="2"/>
      <c r="D15" s="66"/>
      <c r="E15" s="103" t="s">
        <v>45</v>
      </c>
      <c r="F15" s="84">
        <f>SUM(F12:F14)</f>
        <v>0</v>
      </c>
      <c r="G15" s="129"/>
      <c r="H15" s="129"/>
      <c r="I15" s="129"/>
      <c r="J15" s="129"/>
      <c r="K15" s="129"/>
      <c r="L15" s="129"/>
    </row>
    <row r="16" spans="1:12" x14ac:dyDescent="0.2">
      <c r="A16" s="46" t="s">
        <v>31</v>
      </c>
      <c r="B16" s="28" t="s">
        <v>6</v>
      </c>
      <c r="C16" s="363"/>
      <c r="D16" s="363"/>
      <c r="E16" s="363"/>
      <c r="F16" s="364"/>
      <c r="G16" s="129"/>
      <c r="H16" s="129"/>
      <c r="I16" s="129"/>
      <c r="J16" s="129"/>
      <c r="K16" s="129"/>
      <c r="L16" s="129"/>
    </row>
    <row r="17" spans="1:12" ht="15" x14ac:dyDescent="0.2">
      <c r="A17" s="25">
        <v>1</v>
      </c>
      <c r="B17" s="35" t="s">
        <v>206</v>
      </c>
      <c r="C17" s="29" t="s">
        <v>61</v>
      </c>
      <c r="D17" s="65"/>
      <c r="E17" s="30">
        <v>25229</v>
      </c>
      <c r="F17" s="20">
        <f t="shared" ref="F17:F23" si="0" xml:space="preserve"> D17*E17</f>
        <v>0</v>
      </c>
      <c r="G17" s="129"/>
      <c r="H17" s="129"/>
      <c r="I17" s="129"/>
      <c r="J17" s="129"/>
      <c r="K17" s="129"/>
      <c r="L17" s="129"/>
    </row>
    <row r="18" spans="1:12" ht="15" x14ac:dyDescent="0.2">
      <c r="A18" s="25">
        <v>2</v>
      </c>
      <c r="B18" s="1" t="s">
        <v>207</v>
      </c>
      <c r="C18" s="2" t="s">
        <v>61</v>
      </c>
      <c r="D18" s="66"/>
      <c r="E18" s="20">
        <v>18419</v>
      </c>
      <c r="F18" s="20">
        <f t="shared" si="0"/>
        <v>0</v>
      </c>
      <c r="G18" s="129"/>
      <c r="H18" s="129"/>
      <c r="I18" s="129"/>
      <c r="J18" s="129"/>
      <c r="K18" s="129"/>
      <c r="L18" s="129"/>
    </row>
    <row r="19" spans="1:12" ht="15" x14ac:dyDescent="0.2">
      <c r="A19" s="25">
        <v>3</v>
      </c>
      <c r="B19" s="1" t="s">
        <v>53</v>
      </c>
      <c r="C19" s="2" t="s">
        <v>61</v>
      </c>
      <c r="D19" s="66"/>
      <c r="E19" s="20">
        <v>725507</v>
      </c>
      <c r="F19" s="20">
        <f t="shared" si="0"/>
        <v>0</v>
      </c>
      <c r="G19" s="129"/>
      <c r="H19" s="129"/>
      <c r="I19" s="129"/>
      <c r="J19" s="129"/>
      <c r="K19" s="129"/>
      <c r="L19" s="129"/>
    </row>
    <row r="20" spans="1:12" x14ac:dyDescent="0.2">
      <c r="A20" s="25">
        <v>4</v>
      </c>
      <c r="B20" s="1" t="s">
        <v>257</v>
      </c>
      <c r="C20" s="2" t="s">
        <v>48</v>
      </c>
      <c r="D20" s="66"/>
      <c r="E20" s="20">
        <v>3453</v>
      </c>
      <c r="F20" s="20">
        <f t="shared" si="0"/>
        <v>0</v>
      </c>
      <c r="G20" s="129"/>
      <c r="H20" s="129"/>
      <c r="I20" s="129"/>
      <c r="J20" s="129"/>
      <c r="K20" s="129"/>
      <c r="L20" s="129"/>
    </row>
    <row r="21" spans="1:12" x14ac:dyDescent="0.2">
      <c r="A21" s="25">
        <v>5</v>
      </c>
      <c r="B21" s="1" t="s">
        <v>258</v>
      </c>
      <c r="C21" s="2" t="s">
        <v>48</v>
      </c>
      <c r="D21" s="66"/>
      <c r="E21" s="20">
        <v>3453</v>
      </c>
      <c r="F21" s="20">
        <f t="shared" si="0"/>
        <v>0</v>
      </c>
      <c r="G21" s="129"/>
      <c r="H21" s="129"/>
      <c r="I21" s="129"/>
      <c r="J21" s="129"/>
      <c r="K21" s="129"/>
      <c r="L21" s="129"/>
    </row>
    <row r="22" spans="1:12" ht="15" x14ac:dyDescent="0.2">
      <c r="A22" s="25">
        <v>6</v>
      </c>
      <c r="B22" s="1" t="s">
        <v>49</v>
      </c>
      <c r="C22" s="2" t="s">
        <v>61</v>
      </c>
      <c r="D22" s="66"/>
      <c r="E22" s="20">
        <v>10949</v>
      </c>
      <c r="F22" s="20">
        <f t="shared" si="0"/>
        <v>0</v>
      </c>
      <c r="G22" s="129"/>
      <c r="H22" s="129"/>
      <c r="I22" s="129"/>
      <c r="J22" s="129"/>
      <c r="K22" s="129"/>
      <c r="L22" s="129"/>
    </row>
    <row r="23" spans="1:12" ht="15.75" thickBot="1" x14ac:dyDescent="0.25">
      <c r="A23" s="25">
        <v>7</v>
      </c>
      <c r="B23" s="1" t="s">
        <v>12</v>
      </c>
      <c r="C23" s="2" t="s">
        <v>61</v>
      </c>
      <c r="D23" s="66"/>
      <c r="E23" s="34">
        <v>39531</v>
      </c>
      <c r="F23" s="27">
        <f t="shared" si="0"/>
        <v>0</v>
      </c>
      <c r="G23" s="129"/>
      <c r="H23" s="129"/>
      <c r="I23" s="129"/>
      <c r="J23" s="129"/>
      <c r="K23" s="129"/>
      <c r="L23" s="129"/>
    </row>
    <row r="24" spans="1:12" ht="13.5" thickBot="1" x14ac:dyDescent="0.25">
      <c r="A24" s="83"/>
      <c r="B24" s="1"/>
      <c r="C24" s="2"/>
      <c r="D24" s="66"/>
      <c r="E24" s="103" t="s">
        <v>45</v>
      </c>
      <c r="F24" s="84">
        <f>SUM(F17:F23)</f>
        <v>0</v>
      </c>
      <c r="G24" s="129"/>
      <c r="H24" s="130"/>
      <c r="I24" s="129"/>
      <c r="J24" s="129"/>
      <c r="K24" s="129"/>
      <c r="L24" s="129"/>
    </row>
    <row r="25" spans="1:12" x14ac:dyDescent="0.2">
      <c r="A25" s="47" t="s">
        <v>32</v>
      </c>
      <c r="B25" s="8" t="s">
        <v>13</v>
      </c>
      <c r="C25" s="368"/>
      <c r="D25" s="363"/>
      <c r="E25" s="363"/>
      <c r="F25" s="364"/>
      <c r="G25" s="129"/>
      <c r="H25" s="129"/>
      <c r="I25" s="129"/>
      <c r="J25" s="129"/>
      <c r="K25" s="129"/>
      <c r="L25" s="129"/>
    </row>
    <row r="26" spans="1:12" x14ac:dyDescent="0.2">
      <c r="A26" s="25">
        <v>1</v>
      </c>
      <c r="B26" s="35" t="s">
        <v>7</v>
      </c>
      <c r="C26" s="29" t="s">
        <v>30</v>
      </c>
      <c r="D26" s="65"/>
      <c r="E26" s="30">
        <v>5000000</v>
      </c>
      <c r="F26" s="20">
        <f t="shared" ref="F26:F33" si="1">D26*E26</f>
        <v>0</v>
      </c>
      <c r="G26" s="129"/>
      <c r="H26" s="129"/>
      <c r="I26" s="129"/>
      <c r="J26" s="129"/>
      <c r="K26" s="129"/>
      <c r="L26" s="129"/>
    </row>
    <row r="27" spans="1:12" x14ac:dyDescent="0.2">
      <c r="A27" s="25">
        <v>2</v>
      </c>
      <c r="B27" s="1" t="s">
        <v>8</v>
      </c>
      <c r="C27" s="2" t="s">
        <v>30</v>
      </c>
      <c r="D27" s="66"/>
      <c r="E27" s="20">
        <v>5000000</v>
      </c>
      <c r="F27" s="20">
        <f t="shared" si="1"/>
        <v>0</v>
      </c>
      <c r="G27" s="129"/>
      <c r="H27" s="129"/>
      <c r="I27" s="129"/>
      <c r="J27" s="129"/>
      <c r="K27" s="129"/>
      <c r="L27" s="129"/>
    </row>
    <row r="28" spans="1:12" x14ac:dyDescent="0.2">
      <c r="A28" s="25">
        <v>3</v>
      </c>
      <c r="B28" s="1" t="s">
        <v>209</v>
      </c>
      <c r="C28" s="2" t="s">
        <v>19</v>
      </c>
      <c r="D28" s="66"/>
      <c r="E28" s="20">
        <v>60000</v>
      </c>
      <c r="F28" s="20">
        <f t="shared" si="1"/>
        <v>0</v>
      </c>
      <c r="G28" s="129"/>
      <c r="H28" s="129"/>
      <c r="I28" s="129"/>
      <c r="J28" s="129"/>
      <c r="K28" s="129"/>
      <c r="L28" s="129"/>
    </row>
    <row r="29" spans="1:12" ht="25.5" x14ac:dyDescent="0.2">
      <c r="A29" s="85">
        <v>4</v>
      </c>
      <c r="B29" s="109" t="s">
        <v>246</v>
      </c>
      <c r="C29" s="26" t="s">
        <v>19</v>
      </c>
      <c r="D29" s="69"/>
      <c r="E29" s="27">
        <v>2188000</v>
      </c>
      <c r="F29" s="20">
        <f t="shared" si="1"/>
        <v>0</v>
      </c>
      <c r="G29" s="129"/>
      <c r="H29" s="129"/>
      <c r="I29" s="129"/>
      <c r="J29" s="129"/>
      <c r="K29" s="129"/>
      <c r="L29" s="129"/>
    </row>
    <row r="30" spans="1:12" x14ac:dyDescent="0.2">
      <c r="A30" s="85">
        <v>5</v>
      </c>
      <c r="B30" s="48" t="s">
        <v>247</v>
      </c>
      <c r="C30" s="26" t="s">
        <v>19</v>
      </c>
      <c r="D30" s="69"/>
      <c r="E30" s="27">
        <v>118320</v>
      </c>
      <c r="F30" s="20">
        <f t="shared" si="1"/>
        <v>0</v>
      </c>
      <c r="G30" s="129"/>
      <c r="H30" s="129"/>
      <c r="I30" s="129"/>
      <c r="J30" s="129"/>
      <c r="K30" s="129"/>
      <c r="L30" s="129"/>
    </row>
    <row r="31" spans="1:12" x14ac:dyDescent="0.2">
      <c r="A31" s="85">
        <v>6</v>
      </c>
      <c r="B31" s="48" t="s">
        <v>248</v>
      </c>
      <c r="C31" s="26" t="s">
        <v>44</v>
      </c>
      <c r="D31" s="69"/>
      <c r="E31" s="27">
        <v>174000</v>
      </c>
      <c r="F31" s="20">
        <f t="shared" si="1"/>
        <v>0</v>
      </c>
      <c r="G31" s="129"/>
      <c r="H31" s="129"/>
      <c r="I31" s="129"/>
      <c r="J31" s="129"/>
      <c r="K31" s="129"/>
      <c r="L31" s="129"/>
    </row>
    <row r="32" spans="1:12" x14ac:dyDescent="0.2">
      <c r="A32" s="85">
        <v>7</v>
      </c>
      <c r="B32" s="48" t="s">
        <v>249</v>
      </c>
      <c r="C32" s="26" t="s">
        <v>19</v>
      </c>
      <c r="D32" s="69"/>
      <c r="E32" s="27">
        <v>69600</v>
      </c>
      <c r="F32" s="27">
        <f t="shared" si="1"/>
        <v>0</v>
      </c>
      <c r="G32" s="129"/>
      <c r="H32" s="129"/>
      <c r="I32" s="129"/>
      <c r="J32" s="129"/>
      <c r="K32" s="129"/>
      <c r="L32" s="129"/>
    </row>
    <row r="33" spans="1:14" ht="28.5" customHeight="1" thickBot="1" x14ac:dyDescent="0.25">
      <c r="A33" s="25">
        <v>4</v>
      </c>
      <c r="B33" s="23" t="s">
        <v>210</v>
      </c>
      <c r="C33" s="2" t="s">
        <v>19</v>
      </c>
      <c r="D33" s="66"/>
      <c r="E33" s="34">
        <v>1100000</v>
      </c>
      <c r="F33" s="27">
        <f t="shared" si="1"/>
        <v>0</v>
      </c>
      <c r="G33" s="129"/>
      <c r="H33" s="129"/>
      <c r="I33" s="129"/>
      <c r="J33" s="129"/>
      <c r="K33" s="129"/>
      <c r="L33" s="129"/>
    </row>
    <row r="34" spans="1:14" ht="13.5" thickBot="1" x14ac:dyDescent="0.25">
      <c r="A34" s="83"/>
      <c r="B34" s="1"/>
      <c r="C34" s="2"/>
      <c r="D34" s="66"/>
      <c r="E34" s="103" t="s">
        <v>45</v>
      </c>
      <c r="F34" s="84">
        <f>SUM(F26:F33)</f>
        <v>0</v>
      </c>
      <c r="G34" s="131"/>
      <c r="H34" s="131"/>
      <c r="I34" s="130"/>
      <c r="J34" s="130"/>
      <c r="K34" s="130"/>
      <c r="L34" s="130"/>
      <c r="M34" s="130"/>
      <c r="N34" s="130"/>
    </row>
    <row r="35" spans="1:14" x14ac:dyDescent="0.2">
      <c r="A35" s="47">
        <v>1.2</v>
      </c>
      <c r="B35" s="8" t="s">
        <v>9</v>
      </c>
      <c r="C35" s="368"/>
      <c r="D35" s="363"/>
      <c r="E35" s="363"/>
      <c r="F35" s="364"/>
      <c r="G35" s="129"/>
      <c r="H35" s="129"/>
      <c r="I35" s="129"/>
      <c r="J35" s="129"/>
      <c r="K35" s="129"/>
      <c r="L35" s="129"/>
    </row>
    <row r="36" spans="1:14" x14ac:dyDescent="0.2">
      <c r="A36" s="86" t="s">
        <v>33</v>
      </c>
      <c r="B36" s="28" t="s">
        <v>10</v>
      </c>
      <c r="C36" s="29"/>
      <c r="D36" s="65"/>
      <c r="E36" s="30"/>
      <c r="F36" s="30"/>
      <c r="G36" s="129"/>
      <c r="H36" s="129"/>
      <c r="I36" s="129"/>
      <c r="J36" s="129"/>
      <c r="K36" s="129"/>
      <c r="L36" s="129"/>
    </row>
    <row r="37" spans="1:14" x14ac:dyDescent="0.2">
      <c r="A37" s="25">
        <v>1</v>
      </c>
      <c r="B37" s="1" t="s">
        <v>15</v>
      </c>
      <c r="C37" s="2" t="s">
        <v>60</v>
      </c>
      <c r="D37" s="66">
        <f>+'presupuesto de obra'!D37/2.5</f>
        <v>1960</v>
      </c>
      <c r="E37" s="20">
        <v>5740</v>
      </c>
      <c r="F37" s="20">
        <f>+E37*D37</f>
        <v>11250400</v>
      </c>
      <c r="G37" s="129"/>
      <c r="H37" s="129"/>
      <c r="I37" s="129"/>
      <c r="J37" s="129"/>
      <c r="K37" s="129"/>
      <c r="L37" s="129"/>
    </row>
    <row r="38" spans="1:14" x14ac:dyDescent="0.2">
      <c r="A38" s="25">
        <v>2</v>
      </c>
      <c r="B38" s="1" t="s">
        <v>5</v>
      </c>
      <c r="C38" s="2" t="s">
        <v>60</v>
      </c>
      <c r="D38" s="66">
        <f>+'presupuesto de obra'!D38/2.5</f>
        <v>1960</v>
      </c>
      <c r="E38" s="20">
        <v>1820</v>
      </c>
      <c r="F38" s="20">
        <f>+E38*D38</f>
        <v>3567200</v>
      </c>
      <c r="G38" s="129"/>
      <c r="H38" s="129"/>
      <c r="I38" s="129"/>
      <c r="J38" s="129"/>
      <c r="K38" s="129"/>
      <c r="L38" s="129"/>
    </row>
    <row r="39" spans="1:14" ht="13.5" thickBot="1" x14ac:dyDescent="0.25">
      <c r="A39" s="25">
        <v>3</v>
      </c>
      <c r="B39" s="1" t="s">
        <v>208</v>
      </c>
      <c r="C39" s="2" t="s">
        <v>60</v>
      </c>
      <c r="D39" s="66">
        <f>+'presupuesto de obra'!D39/2.5</f>
        <v>1960</v>
      </c>
      <c r="E39" s="34">
        <v>1802</v>
      </c>
      <c r="F39" s="34">
        <f>+E39*D39</f>
        <v>3531920</v>
      </c>
      <c r="G39" s="129"/>
      <c r="H39" s="129"/>
      <c r="I39" s="129"/>
      <c r="J39" s="129"/>
      <c r="K39" s="129"/>
      <c r="L39" s="129"/>
    </row>
    <row r="40" spans="1:14" ht="13.5" thickBot="1" x14ac:dyDescent="0.25">
      <c r="A40" s="83"/>
      <c r="B40" s="1"/>
      <c r="C40" s="2"/>
      <c r="D40" s="66"/>
      <c r="E40" s="103" t="s">
        <v>45</v>
      </c>
      <c r="F40" s="84">
        <f>SUM(F37:F39)</f>
        <v>18349520</v>
      </c>
      <c r="G40" s="129"/>
      <c r="H40" s="129"/>
      <c r="I40" s="129"/>
      <c r="J40" s="129"/>
      <c r="K40" s="129"/>
      <c r="L40" s="129"/>
    </row>
    <row r="41" spans="1:14" x14ac:dyDescent="0.2">
      <c r="A41" s="46" t="s">
        <v>34</v>
      </c>
      <c r="B41" s="28" t="s">
        <v>11</v>
      </c>
      <c r="C41" s="363"/>
      <c r="D41" s="363"/>
      <c r="E41" s="363"/>
      <c r="F41" s="364"/>
      <c r="G41" s="129"/>
      <c r="H41" s="129"/>
      <c r="I41" s="129"/>
      <c r="J41" s="129"/>
      <c r="K41" s="129"/>
      <c r="L41" s="129"/>
    </row>
    <row r="42" spans="1:14" ht="15" x14ac:dyDescent="0.2">
      <c r="A42" s="25">
        <v>1</v>
      </c>
      <c r="B42" s="35" t="s">
        <v>206</v>
      </c>
      <c r="C42" s="29" t="s">
        <v>61</v>
      </c>
      <c r="D42" s="66">
        <f>+'presupuesto de obra'!D42/2.5</f>
        <v>22.000000000000004</v>
      </c>
      <c r="E42" s="30">
        <v>25229</v>
      </c>
      <c r="F42" s="30">
        <f t="shared" ref="F42:F51" si="2">+E42*D42</f>
        <v>555038.00000000012</v>
      </c>
      <c r="G42" s="129"/>
      <c r="H42" s="129"/>
      <c r="I42" s="129"/>
      <c r="J42" s="129"/>
      <c r="K42" s="129"/>
      <c r="L42" s="129"/>
    </row>
    <row r="43" spans="1:14" ht="15" x14ac:dyDescent="0.2">
      <c r="A43" s="25">
        <v>2</v>
      </c>
      <c r="B43" s="1" t="s">
        <v>207</v>
      </c>
      <c r="C43" s="2" t="s">
        <v>61</v>
      </c>
      <c r="D43" s="66">
        <f>+'presupuesto de obra'!D43/2.5</f>
        <v>26967.599999999999</v>
      </c>
      <c r="E43" s="20">
        <v>18419</v>
      </c>
      <c r="F43" s="20">
        <f t="shared" si="2"/>
        <v>496716224.39999998</v>
      </c>
      <c r="G43" s="129"/>
      <c r="H43" s="129"/>
      <c r="I43" s="129"/>
      <c r="J43" s="129"/>
      <c r="K43" s="129"/>
      <c r="L43" s="129"/>
    </row>
    <row r="44" spans="1:14" ht="15" x14ac:dyDescent="0.2">
      <c r="A44" s="25">
        <v>3</v>
      </c>
      <c r="B44" s="1" t="s">
        <v>54</v>
      </c>
      <c r="C44" s="2" t="s">
        <v>61</v>
      </c>
      <c r="D44" s="66">
        <f>+'presupuesto de obra'!D44/2.5</f>
        <v>1292.1600000000001</v>
      </c>
      <c r="E44" s="20">
        <v>725507</v>
      </c>
      <c r="F44" s="20">
        <f t="shared" si="2"/>
        <v>937471125.12</v>
      </c>
      <c r="G44" s="129"/>
      <c r="H44" s="129"/>
      <c r="I44" s="129"/>
      <c r="J44" s="129"/>
      <c r="K44" s="129"/>
      <c r="L44" s="129"/>
    </row>
    <row r="45" spans="1:14" x14ac:dyDescent="0.2">
      <c r="A45" s="25">
        <v>4</v>
      </c>
      <c r="B45" s="1" t="s">
        <v>211</v>
      </c>
      <c r="C45" s="2" t="s">
        <v>48</v>
      </c>
      <c r="D45" s="66">
        <f>+'presupuesto de obra'!D45/2.5</f>
        <v>28560</v>
      </c>
      <c r="E45" s="20">
        <v>3453</v>
      </c>
      <c r="F45" s="20">
        <f t="shared" si="2"/>
        <v>98617680</v>
      </c>
      <c r="G45" s="129"/>
      <c r="H45" s="129"/>
      <c r="I45" s="129"/>
      <c r="J45" s="129"/>
      <c r="K45" s="129"/>
      <c r="L45" s="129"/>
    </row>
    <row r="46" spans="1:14" x14ac:dyDescent="0.2">
      <c r="A46" s="25">
        <v>5</v>
      </c>
      <c r="B46" s="1" t="s">
        <v>212</v>
      </c>
      <c r="C46" s="2" t="s">
        <v>48</v>
      </c>
      <c r="D46" s="66">
        <f>+'presupuesto de obra'!D46/2.5</f>
        <v>2124</v>
      </c>
      <c r="E46" s="20">
        <v>3453</v>
      </c>
      <c r="F46" s="20">
        <f t="shared" si="2"/>
        <v>7334172</v>
      </c>
      <c r="G46" s="129"/>
      <c r="H46" s="129"/>
      <c r="I46" s="129"/>
      <c r="J46" s="129"/>
      <c r="K46" s="129"/>
      <c r="L46" s="129"/>
    </row>
    <row r="47" spans="1:14" x14ac:dyDescent="0.2">
      <c r="A47" s="25">
        <v>6</v>
      </c>
      <c r="B47" s="1" t="s">
        <v>213</v>
      </c>
      <c r="C47" s="2" t="s">
        <v>48</v>
      </c>
      <c r="D47" s="66">
        <f>+'presupuesto de obra'!D47/2.5</f>
        <v>29219.599999999999</v>
      </c>
      <c r="E47" s="20">
        <v>3453</v>
      </c>
      <c r="F47" s="20">
        <f t="shared" si="2"/>
        <v>100895278.8</v>
      </c>
      <c r="G47" s="129"/>
      <c r="H47" s="129"/>
      <c r="I47" s="129"/>
      <c r="J47" s="129"/>
      <c r="K47" s="129"/>
      <c r="L47" s="129"/>
    </row>
    <row r="48" spans="1:14" x14ac:dyDescent="0.2">
      <c r="A48" s="25">
        <v>7</v>
      </c>
      <c r="B48" s="1" t="s">
        <v>214</v>
      </c>
      <c r="C48" s="2" t="s">
        <v>48</v>
      </c>
      <c r="D48" s="66">
        <f>+'presupuesto de obra'!D48/2.5</f>
        <v>635.20000000000005</v>
      </c>
      <c r="E48" s="20">
        <v>3453</v>
      </c>
      <c r="F48" s="20">
        <f t="shared" si="2"/>
        <v>2193345.6</v>
      </c>
      <c r="G48" s="129"/>
      <c r="H48" s="129"/>
      <c r="I48" s="129"/>
      <c r="J48" s="129"/>
      <c r="K48" s="129"/>
      <c r="L48" s="129"/>
    </row>
    <row r="49" spans="1:15" x14ac:dyDescent="0.2">
      <c r="A49" s="25">
        <v>8</v>
      </c>
      <c r="B49" s="1" t="s">
        <v>215</v>
      </c>
      <c r="C49" s="2" t="s">
        <v>48</v>
      </c>
      <c r="D49" s="66">
        <f>+'presupuesto de obra'!D49/2.5</f>
        <v>244.4</v>
      </c>
      <c r="E49" s="20">
        <v>3453</v>
      </c>
      <c r="F49" s="20">
        <f t="shared" si="2"/>
        <v>843913.20000000007</v>
      </c>
      <c r="G49" s="129"/>
      <c r="H49" s="129"/>
      <c r="I49" s="129"/>
      <c r="J49" s="129"/>
      <c r="K49" s="129"/>
      <c r="L49" s="129"/>
    </row>
    <row r="50" spans="1:15" ht="24.75" customHeight="1" x14ac:dyDescent="0.2">
      <c r="A50" s="25">
        <v>9</v>
      </c>
      <c r="B50" s="23" t="s">
        <v>49</v>
      </c>
      <c r="C50" s="2" t="s">
        <v>61</v>
      </c>
      <c r="D50" s="66">
        <f>+'presupuesto de obra'!D50/2.5</f>
        <v>36</v>
      </c>
      <c r="E50" s="20">
        <v>10949</v>
      </c>
      <c r="F50" s="20">
        <f t="shared" si="2"/>
        <v>394164</v>
      </c>
      <c r="G50" s="129"/>
      <c r="H50" s="129"/>
      <c r="I50" s="129"/>
      <c r="J50" s="129"/>
      <c r="K50" s="129"/>
      <c r="L50" s="129"/>
    </row>
    <row r="51" spans="1:15" ht="15.75" thickBot="1" x14ac:dyDescent="0.25">
      <c r="A51" s="25">
        <v>10</v>
      </c>
      <c r="B51" s="1" t="s">
        <v>12</v>
      </c>
      <c r="C51" s="2" t="s">
        <v>61</v>
      </c>
      <c r="D51" s="66">
        <f>+'presupuesto de obra'!D51/2.5</f>
        <v>163.44</v>
      </c>
      <c r="E51" s="27">
        <v>39531</v>
      </c>
      <c r="F51" s="27">
        <f t="shared" si="2"/>
        <v>6460946.6399999997</v>
      </c>
      <c r="G51" s="129"/>
      <c r="H51" s="129"/>
      <c r="I51" s="129"/>
      <c r="J51" s="129"/>
      <c r="K51" s="129"/>
      <c r="L51" s="129"/>
    </row>
    <row r="52" spans="1:15" ht="13.5" thickBot="1" x14ac:dyDescent="0.25">
      <c r="A52" s="83"/>
      <c r="B52" s="1"/>
      <c r="C52" s="2"/>
      <c r="D52" s="66"/>
      <c r="E52" s="103" t="s">
        <v>45</v>
      </c>
      <c r="F52" s="84">
        <f>SUM(F42:F51)</f>
        <v>1651481887.76</v>
      </c>
      <c r="G52" s="129"/>
      <c r="H52" s="129"/>
      <c r="I52" s="129"/>
      <c r="J52" s="129"/>
      <c r="K52" s="129"/>
      <c r="L52" s="129"/>
    </row>
    <row r="53" spans="1:15" x14ac:dyDescent="0.2">
      <c r="A53" s="50"/>
      <c r="B53" s="51" t="s">
        <v>216</v>
      </c>
      <c r="C53" s="126"/>
      <c r="D53" s="70"/>
      <c r="E53" s="369"/>
      <c r="F53" s="370"/>
      <c r="G53" s="129"/>
      <c r="H53" s="129"/>
      <c r="I53" s="129"/>
      <c r="J53" s="129"/>
      <c r="K53" s="129"/>
      <c r="L53" s="129"/>
    </row>
    <row r="54" spans="1:15" x14ac:dyDescent="0.2">
      <c r="A54" s="46" t="s">
        <v>35</v>
      </c>
      <c r="B54" s="8" t="s">
        <v>13</v>
      </c>
      <c r="C54" s="371"/>
      <c r="D54" s="372"/>
      <c r="E54" s="372"/>
      <c r="F54" s="373"/>
      <c r="G54" s="129"/>
      <c r="H54" s="129"/>
      <c r="I54" s="129"/>
      <c r="J54" s="129"/>
      <c r="K54" s="129"/>
      <c r="L54" s="129"/>
    </row>
    <row r="55" spans="1:15" ht="35.25" customHeight="1" x14ac:dyDescent="0.2">
      <c r="A55" s="25">
        <v>1</v>
      </c>
      <c r="B55" s="23" t="s">
        <v>297</v>
      </c>
      <c r="C55" s="2" t="s">
        <v>46</v>
      </c>
      <c r="D55" s="65">
        <v>16</v>
      </c>
      <c r="E55" s="20">
        <v>89000000</v>
      </c>
      <c r="F55" s="20">
        <f>+D55*E55</f>
        <v>1424000000</v>
      </c>
      <c r="G55" s="129"/>
      <c r="H55" s="129"/>
      <c r="I55" s="129"/>
      <c r="J55" s="129"/>
      <c r="K55" s="129"/>
      <c r="L55" s="129"/>
    </row>
    <row r="56" spans="1:15" ht="13.5" thickBot="1" x14ac:dyDescent="0.25">
      <c r="A56" s="85">
        <v>2</v>
      </c>
      <c r="B56" s="48" t="s">
        <v>57</v>
      </c>
      <c r="C56" s="26" t="s">
        <v>30</v>
      </c>
      <c r="D56" s="69">
        <v>1</v>
      </c>
      <c r="E56" s="27">
        <v>88000000</v>
      </c>
      <c r="F56" s="20">
        <f>+D56*E56</f>
        <v>88000000</v>
      </c>
      <c r="G56" s="129"/>
      <c r="H56" s="129"/>
      <c r="I56" s="129"/>
      <c r="J56" s="129"/>
      <c r="K56" s="129"/>
      <c r="L56" s="129"/>
    </row>
    <row r="57" spans="1:15" ht="13.5" thickBot="1" x14ac:dyDescent="0.25">
      <c r="A57" s="50"/>
      <c r="B57" s="1"/>
      <c r="C57" s="2"/>
      <c r="D57" s="66"/>
      <c r="E57" s="103" t="s">
        <v>45</v>
      </c>
      <c r="F57" s="84">
        <f>SUM(F55:F56)</f>
        <v>1512000000</v>
      </c>
      <c r="G57" s="131"/>
      <c r="H57" s="131"/>
      <c r="I57" s="131"/>
      <c r="J57" s="131"/>
      <c r="K57" s="131"/>
      <c r="L57" s="130"/>
      <c r="M57" s="130"/>
      <c r="N57" s="130"/>
      <c r="O57" s="130"/>
    </row>
    <row r="58" spans="1:15" x14ac:dyDescent="0.2">
      <c r="A58" s="82">
        <v>1.3</v>
      </c>
      <c r="B58" s="28" t="s">
        <v>14</v>
      </c>
      <c r="C58" s="363"/>
      <c r="D58" s="363"/>
      <c r="E58" s="363"/>
      <c r="F58" s="364"/>
      <c r="G58" s="129"/>
      <c r="H58" s="129"/>
      <c r="I58" s="129"/>
      <c r="J58" s="129"/>
      <c r="K58" s="129"/>
      <c r="L58" s="129"/>
    </row>
    <row r="59" spans="1:15" x14ac:dyDescent="0.2">
      <c r="A59" s="46" t="s">
        <v>36</v>
      </c>
      <c r="B59" s="28" t="s">
        <v>10</v>
      </c>
      <c r="C59" s="29"/>
      <c r="D59" s="65"/>
      <c r="E59" s="30"/>
      <c r="F59" s="30"/>
      <c r="G59" s="129"/>
      <c r="H59" s="131"/>
      <c r="I59" s="129"/>
      <c r="J59" s="129"/>
      <c r="K59" s="129"/>
      <c r="L59" s="129"/>
    </row>
    <row r="60" spans="1:15" x14ac:dyDescent="0.2">
      <c r="A60" s="25">
        <v>1</v>
      </c>
      <c r="B60" s="1" t="s">
        <v>15</v>
      </c>
      <c r="C60" s="2" t="s">
        <v>60</v>
      </c>
      <c r="D60" s="65">
        <f>+'presupuesto de obra'!D65/2.5</f>
        <v>210</v>
      </c>
      <c r="E60" s="20">
        <f>+E37</f>
        <v>5740</v>
      </c>
      <c r="F60" s="20">
        <f>+E60*D60</f>
        <v>1205400</v>
      </c>
      <c r="G60" s="129"/>
      <c r="H60" s="129"/>
      <c r="I60" s="129"/>
      <c r="J60" s="129"/>
      <c r="K60" s="129"/>
      <c r="L60" s="129"/>
    </row>
    <row r="61" spans="1:15" x14ac:dyDescent="0.2">
      <c r="A61" s="25">
        <v>2</v>
      </c>
      <c r="B61" s="1" t="s">
        <v>5</v>
      </c>
      <c r="C61" s="2" t="s">
        <v>60</v>
      </c>
      <c r="D61" s="65">
        <f>+'presupuesto de obra'!D66/2.5</f>
        <v>210</v>
      </c>
      <c r="E61" s="20">
        <f>+E38</f>
        <v>1820</v>
      </c>
      <c r="F61" s="20">
        <f>+E61*D61</f>
        <v>382200</v>
      </c>
      <c r="G61" s="129"/>
      <c r="H61" s="129"/>
      <c r="I61" s="129"/>
      <c r="J61" s="129"/>
      <c r="K61" s="129"/>
      <c r="L61" s="129"/>
    </row>
    <row r="62" spans="1:15" ht="13.5" thickBot="1" x14ac:dyDescent="0.25">
      <c r="A62" s="25">
        <v>3</v>
      </c>
      <c r="B62" s="1" t="s">
        <v>208</v>
      </c>
      <c r="C62" s="2" t="s">
        <v>60</v>
      </c>
      <c r="D62" s="65">
        <f>+'presupuesto de obra'!D67/2.5</f>
        <v>210</v>
      </c>
      <c r="E62" s="27">
        <f>+E39</f>
        <v>1802</v>
      </c>
      <c r="F62" s="27">
        <f>+E62*D62</f>
        <v>378420</v>
      </c>
      <c r="G62" s="129"/>
      <c r="H62" s="129"/>
      <c r="I62" s="129"/>
      <c r="J62" s="129"/>
      <c r="K62" s="129"/>
      <c r="L62" s="129"/>
    </row>
    <row r="63" spans="1:15" ht="13.5" thickBot="1" x14ac:dyDescent="0.25">
      <c r="A63" s="25"/>
      <c r="B63" s="1"/>
      <c r="C63" s="2"/>
      <c r="D63" s="71"/>
      <c r="E63" s="36" t="s">
        <v>45</v>
      </c>
      <c r="F63" s="84">
        <f>SUM(F60:F62)</f>
        <v>1966020</v>
      </c>
      <c r="G63" s="129"/>
      <c r="H63" s="129"/>
      <c r="I63" s="129"/>
      <c r="J63" s="129"/>
      <c r="K63" s="129"/>
      <c r="L63" s="129"/>
    </row>
    <row r="64" spans="1:15" x14ac:dyDescent="0.2">
      <c r="A64" s="46" t="s">
        <v>37</v>
      </c>
      <c r="B64" s="8" t="s">
        <v>16</v>
      </c>
      <c r="C64" s="2"/>
      <c r="D64" s="66"/>
      <c r="E64" s="30"/>
      <c r="F64" s="30"/>
      <c r="G64" s="129"/>
      <c r="H64" s="129"/>
      <c r="I64" s="129"/>
      <c r="J64" s="129"/>
      <c r="K64" s="129"/>
      <c r="L64" s="129"/>
    </row>
    <row r="65" spans="1:14" ht="15" x14ac:dyDescent="0.2">
      <c r="A65" s="25">
        <v>1</v>
      </c>
      <c r="B65" s="35" t="s">
        <v>206</v>
      </c>
      <c r="C65" s="2" t="s">
        <v>61</v>
      </c>
      <c r="D65" s="65">
        <f>+'presupuesto de obra'!D70/2.5</f>
        <v>8.8000000000000007</v>
      </c>
      <c r="E65" s="20">
        <f>+E42</f>
        <v>25229</v>
      </c>
      <c r="F65" s="20">
        <f t="shared" ref="F65:F70" si="3">+E65*D65</f>
        <v>222015.2</v>
      </c>
      <c r="G65" s="129"/>
      <c r="H65" s="129"/>
      <c r="I65" s="129"/>
      <c r="J65" s="129"/>
      <c r="K65" s="129"/>
      <c r="L65" s="129"/>
    </row>
    <row r="66" spans="1:14" ht="15" x14ac:dyDescent="0.2">
      <c r="A66" s="25">
        <v>2</v>
      </c>
      <c r="B66" s="1" t="s">
        <v>207</v>
      </c>
      <c r="C66" s="2" t="s">
        <v>61</v>
      </c>
      <c r="D66" s="65">
        <f>+'presupuesto de obra'!D71/2.5</f>
        <v>1861.068</v>
      </c>
      <c r="E66" s="20">
        <v>18419</v>
      </c>
      <c r="F66" s="20">
        <f t="shared" si="3"/>
        <v>34279011.491999999</v>
      </c>
      <c r="G66" s="129"/>
      <c r="H66" s="129"/>
      <c r="I66" s="129"/>
      <c r="J66" s="129"/>
      <c r="K66" s="129"/>
      <c r="L66" s="129"/>
    </row>
    <row r="67" spans="1:14" ht="27" customHeight="1" x14ac:dyDescent="0.2">
      <c r="A67" s="25">
        <v>3</v>
      </c>
      <c r="B67" s="23" t="s">
        <v>55</v>
      </c>
      <c r="C67" s="2" t="s">
        <v>61</v>
      </c>
      <c r="D67" s="65">
        <f>+'presupuesto de obra'!D72/2.5</f>
        <v>145.32</v>
      </c>
      <c r="E67" s="20">
        <f>+E44</f>
        <v>725507</v>
      </c>
      <c r="F67" s="20">
        <f t="shared" si="3"/>
        <v>105430677.23999999</v>
      </c>
      <c r="G67" s="129"/>
      <c r="H67" s="129"/>
      <c r="I67" s="129"/>
      <c r="J67" s="129"/>
      <c r="K67" s="129"/>
      <c r="L67" s="129"/>
    </row>
    <row r="68" spans="1:14" ht="25.5" x14ac:dyDescent="0.2">
      <c r="A68" s="25">
        <v>4</v>
      </c>
      <c r="B68" s="23" t="s">
        <v>49</v>
      </c>
      <c r="C68" s="2" t="s">
        <v>61</v>
      </c>
      <c r="D68" s="65">
        <f>+'presupuesto de obra'!D73/2.5</f>
        <v>6</v>
      </c>
      <c r="E68" s="20">
        <f>+E50</f>
        <v>10949</v>
      </c>
      <c r="F68" s="20">
        <f t="shared" si="3"/>
        <v>65694</v>
      </c>
      <c r="G68" s="129"/>
      <c r="H68" s="129"/>
      <c r="I68" s="129"/>
      <c r="J68" s="129"/>
      <c r="K68" s="129"/>
      <c r="L68" s="129"/>
    </row>
    <row r="69" spans="1:14" ht="15" x14ac:dyDescent="0.2">
      <c r="A69" s="25">
        <v>5</v>
      </c>
      <c r="B69" s="1" t="s">
        <v>12</v>
      </c>
      <c r="C69" s="2" t="s">
        <v>61</v>
      </c>
      <c r="D69" s="65">
        <f>+'presupuesto de obra'!D74/2.5</f>
        <v>38.6</v>
      </c>
      <c r="E69" s="20">
        <f>+E51</f>
        <v>39531</v>
      </c>
      <c r="F69" s="20">
        <f t="shared" si="3"/>
        <v>1525896.6</v>
      </c>
      <c r="G69" s="129"/>
      <c r="H69" s="129"/>
      <c r="I69" s="129"/>
      <c r="J69" s="129"/>
      <c r="K69" s="129"/>
      <c r="L69" s="129"/>
    </row>
    <row r="70" spans="1:14" ht="15.75" thickBot="1" x14ac:dyDescent="0.25">
      <c r="A70" s="25">
        <v>6</v>
      </c>
      <c r="B70" s="1" t="s">
        <v>259</v>
      </c>
      <c r="C70" s="2" t="s">
        <v>61</v>
      </c>
      <c r="D70" s="65">
        <f>+'presupuesto de obra'!D75/2.5</f>
        <v>198.4</v>
      </c>
      <c r="E70" s="27">
        <v>272783</v>
      </c>
      <c r="F70" s="27">
        <f t="shared" si="3"/>
        <v>54120147.200000003</v>
      </c>
      <c r="G70" s="129"/>
      <c r="H70" s="129"/>
      <c r="I70" s="129"/>
      <c r="J70" s="129"/>
      <c r="K70" s="129"/>
      <c r="L70" s="129"/>
    </row>
    <row r="71" spans="1:14" ht="13.5" thickBot="1" x14ac:dyDescent="0.25">
      <c r="A71" s="25"/>
      <c r="B71" s="1"/>
      <c r="C71" s="2"/>
      <c r="D71" s="71"/>
      <c r="E71" s="36" t="s">
        <v>45</v>
      </c>
      <c r="F71" s="84">
        <f>SUM(F65:F70)</f>
        <v>195643441.73199999</v>
      </c>
      <c r="G71" s="131"/>
      <c r="H71" s="131"/>
      <c r="I71" s="131"/>
      <c r="J71" s="131"/>
      <c r="K71" s="131"/>
      <c r="L71" s="130"/>
      <c r="M71" s="130"/>
      <c r="N71" s="130"/>
    </row>
    <row r="72" spans="1:14" x14ac:dyDescent="0.2">
      <c r="A72" s="46">
        <v>1.4</v>
      </c>
      <c r="B72" s="8" t="s">
        <v>17</v>
      </c>
      <c r="C72" s="368"/>
      <c r="D72" s="363"/>
      <c r="E72" s="363"/>
      <c r="F72" s="364"/>
      <c r="G72" s="129"/>
      <c r="H72" s="129"/>
      <c r="I72" s="129"/>
      <c r="J72" s="129"/>
      <c r="K72" s="129"/>
      <c r="L72" s="129"/>
    </row>
    <row r="73" spans="1:14" x14ac:dyDescent="0.2">
      <c r="A73" s="46" t="s">
        <v>38</v>
      </c>
      <c r="B73" s="8" t="s">
        <v>10</v>
      </c>
      <c r="C73" s="371"/>
      <c r="D73" s="372"/>
      <c r="E73" s="372"/>
      <c r="F73" s="373"/>
      <c r="G73" s="129"/>
      <c r="H73" s="131"/>
      <c r="I73" s="129"/>
      <c r="J73" s="129"/>
      <c r="K73" s="129"/>
      <c r="L73" s="129"/>
    </row>
    <row r="74" spans="1:14" x14ac:dyDescent="0.2">
      <c r="A74" s="25">
        <v>1</v>
      </c>
      <c r="B74" s="1" t="s">
        <v>15</v>
      </c>
      <c r="C74" s="2" t="s">
        <v>60</v>
      </c>
      <c r="D74" s="66" t="e">
        <f>+#REF!</f>
        <v>#REF!</v>
      </c>
      <c r="E74" s="20">
        <f>+E60</f>
        <v>5740</v>
      </c>
      <c r="F74" s="20" t="e">
        <f>+E74*D74</f>
        <v>#REF!</v>
      </c>
      <c r="G74" s="129"/>
      <c r="H74" s="129"/>
      <c r="I74" s="129"/>
      <c r="J74" s="129"/>
      <c r="K74" s="129"/>
      <c r="L74" s="129"/>
    </row>
    <row r="75" spans="1:14" x14ac:dyDescent="0.2">
      <c r="A75" s="25">
        <v>2</v>
      </c>
      <c r="B75" s="1" t="s">
        <v>5</v>
      </c>
      <c r="C75" s="2" t="s">
        <v>60</v>
      </c>
      <c r="D75" s="66" t="e">
        <f>+#REF!</f>
        <v>#REF!</v>
      </c>
      <c r="E75" s="20">
        <f>+E61</f>
        <v>1820</v>
      </c>
      <c r="F75" s="20" t="e">
        <f>+E75*D75</f>
        <v>#REF!</v>
      </c>
      <c r="G75" s="129"/>
      <c r="H75" s="129"/>
      <c r="I75" s="129"/>
      <c r="J75" s="129"/>
      <c r="K75" s="129"/>
      <c r="L75" s="129"/>
    </row>
    <row r="76" spans="1:14" ht="13.5" thickBot="1" x14ac:dyDescent="0.25">
      <c r="A76" s="25">
        <v>3</v>
      </c>
      <c r="B76" s="1" t="s">
        <v>208</v>
      </c>
      <c r="C76" s="2" t="s">
        <v>60</v>
      </c>
      <c r="D76" s="66" t="e">
        <f>+#REF!</f>
        <v>#REF!</v>
      </c>
      <c r="E76" s="27">
        <f>+E62</f>
        <v>1802</v>
      </c>
      <c r="F76" s="27" t="e">
        <f>+E76*D76</f>
        <v>#REF!</v>
      </c>
      <c r="G76" s="129"/>
      <c r="H76" s="129"/>
      <c r="I76" s="129"/>
      <c r="J76" s="129"/>
      <c r="K76" s="129"/>
      <c r="L76" s="129"/>
    </row>
    <row r="77" spans="1:14" ht="13.5" thickBot="1" x14ac:dyDescent="0.25">
      <c r="A77" s="25"/>
      <c r="B77" s="1"/>
      <c r="C77" s="2"/>
      <c r="D77" s="71"/>
      <c r="E77" s="36" t="s">
        <v>45</v>
      </c>
      <c r="F77" s="84" t="e">
        <f>SUM(F74:F76)</f>
        <v>#REF!</v>
      </c>
      <c r="G77" s="129"/>
      <c r="H77" s="129"/>
      <c r="I77" s="129"/>
      <c r="J77" s="129"/>
      <c r="K77" s="129"/>
      <c r="L77" s="129"/>
    </row>
    <row r="78" spans="1:14" x14ac:dyDescent="0.2">
      <c r="A78" s="87" t="s">
        <v>39</v>
      </c>
      <c r="B78" s="22" t="s">
        <v>18</v>
      </c>
      <c r="C78" s="368"/>
      <c r="D78" s="363"/>
      <c r="E78" s="363"/>
      <c r="F78" s="364"/>
      <c r="G78" s="129"/>
      <c r="H78" s="129"/>
      <c r="I78" s="129"/>
      <c r="J78" s="129"/>
      <c r="K78" s="129"/>
      <c r="L78" s="129"/>
    </row>
    <row r="79" spans="1:14" ht="15" x14ac:dyDescent="0.2">
      <c r="A79" s="2">
        <v>1</v>
      </c>
      <c r="B79" s="35" t="s">
        <v>206</v>
      </c>
      <c r="C79" s="2" t="s">
        <v>61</v>
      </c>
      <c r="D79" s="66" t="e">
        <f>+#REF!</f>
        <v>#REF!</v>
      </c>
      <c r="E79" s="53">
        <f>+E65</f>
        <v>25229</v>
      </c>
      <c r="F79" s="20" t="e">
        <f t="shared" ref="F79:F87" si="4">+E79*D79</f>
        <v>#REF!</v>
      </c>
      <c r="G79" s="129"/>
      <c r="H79" s="129"/>
      <c r="I79" s="129"/>
      <c r="J79" s="129"/>
      <c r="K79" s="129"/>
      <c r="L79" s="129"/>
    </row>
    <row r="80" spans="1:14" ht="15" x14ac:dyDescent="0.2">
      <c r="A80" s="2">
        <v>2</v>
      </c>
      <c r="B80" s="1" t="s">
        <v>207</v>
      </c>
      <c r="C80" s="2" t="s">
        <v>61</v>
      </c>
      <c r="D80" s="66" t="e">
        <f>+#REF!</f>
        <v>#REF!</v>
      </c>
      <c r="E80" s="53">
        <v>18419</v>
      </c>
      <c r="F80" s="20" t="e">
        <f t="shared" si="4"/>
        <v>#REF!</v>
      </c>
      <c r="G80" s="129"/>
      <c r="H80" s="129"/>
      <c r="I80" s="129"/>
      <c r="J80" s="129"/>
      <c r="K80" s="129"/>
      <c r="L80" s="129"/>
    </row>
    <row r="81" spans="1:12" ht="15" x14ac:dyDescent="0.2">
      <c r="A81" s="2">
        <v>3</v>
      </c>
      <c r="B81" s="1" t="s">
        <v>232</v>
      </c>
      <c r="C81" s="2" t="s">
        <v>61</v>
      </c>
      <c r="D81" s="66" t="e">
        <f>+#REF!</f>
        <v>#REF!</v>
      </c>
      <c r="E81" s="53">
        <v>725507</v>
      </c>
      <c r="F81" s="20" t="e">
        <f t="shared" si="4"/>
        <v>#REF!</v>
      </c>
      <c r="G81" s="129"/>
      <c r="H81" s="129"/>
      <c r="I81" s="129"/>
      <c r="J81" s="129"/>
      <c r="K81" s="129"/>
      <c r="L81" s="129"/>
    </row>
    <row r="82" spans="1:12" x14ac:dyDescent="0.2">
      <c r="A82" s="2">
        <v>4</v>
      </c>
      <c r="B82" s="1" t="s">
        <v>217</v>
      </c>
      <c r="C82" s="2" t="s">
        <v>48</v>
      </c>
      <c r="D82" s="66" t="e">
        <f>+#REF!</f>
        <v>#REF!</v>
      </c>
      <c r="E82" s="20">
        <v>3453</v>
      </c>
      <c r="F82" s="20" t="e">
        <f t="shared" si="4"/>
        <v>#REF!</v>
      </c>
      <c r="G82" s="129"/>
      <c r="H82" s="129"/>
      <c r="I82" s="129"/>
      <c r="J82" s="129"/>
      <c r="K82" s="129"/>
      <c r="L82" s="129"/>
    </row>
    <row r="83" spans="1:12" ht="15" x14ac:dyDescent="0.2">
      <c r="A83" s="2">
        <v>6</v>
      </c>
      <c r="B83" s="1" t="s">
        <v>377</v>
      </c>
      <c r="C83" s="2" t="s">
        <v>61</v>
      </c>
      <c r="D83" s="66" t="e">
        <f>+#REF!</f>
        <v>#REF!</v>
      </c>
      <c r="E83" s="20">
        <v>85000</v>
      </c>
      <c r="F83" s="20" t="e">
        <f t="shared" si="4"/>
        <v>#REF!</v>
      </c>
      <c r="G83" s="129"/>
      <c r="H83" s="129"/>
      <c r="I83" s="129"/>
      <c r="J83" s="129"/>
      <c r="K83" s="129"/>
      <c r="L83" s="129"/>
    </row>
    <row r="84" spans="1:12" x14ac:dyDescent="0.2">
      <c r="A84" s="2">
        <v>7</v>
      </c>
      <c r="B84" s="1" t="s">
        <v>378</v>
      </c>
      <c r="C84" s="2" t="s">
        <v>379</v>
      </c>
      <c r="D84" s="66" t="e">
        <f>+#REF!</f>
        <v>#REF!</v>
      </c>
      <c r="E84" s="20">
        <v>10500</v>
      </c>
      <c r="F84" s="20" t="e">
        <f t="shared" si="4"/>
        <v>#REF!</v>
      </c>
      <c r="G84" s="129"/>
      <c r="H84" s="129"/>
      <c r="I84" s="129"/>
      <c r="J84" s="129"/>
      <c r="K84" s="129"/>
      <c r="L84" s="129"/>
    </row>
    <row r="85" spans="1:12" x14ac:dyDescent="0.2">
      <c r="A85" s="2">
        <v>8</v>
      </c>
      <c r="B85" s="1" t="s">
        <v>380</v>
      </c>
      <c r="C85" s="2" t="s">
        <v>379</v>
      </c>
      <c r="D85" s="66" t="e">
        <f>+#REF!</f>
        <v>#REF!</v>
      </c>
      <c r="E85" s="20">
        <v>65000</v>
      </c>
      <c r="F85" s="20" t="e">
        <f t="shared" si="4"/>
        <v>#REF!</v>
      </c>
      <c r="G85" s="129"/>
      <c r="H85" s="129"/>
      <c r="I85" s="129"/>
      <c r="J85" s="129"/>
      <c r="K85" s="129"/>
      <c r="L85" s="129"/>
    </row>
    <row r="86" spans="1:12" x14ac:dyDescent="0.2">
      <c r="A86" s="2">
        <v>9</v>
      </c>
      <c r="B86" s="23" t="s">
        <v>381</v>
      </c>
      <c r="C86" s="2" t="s">
        <v>60</v>
      </c>
      <c r="D86" s="66" t="e">
        <f>+#REF!</f>
        <v>#REF!</v>
      </c>
      <c r="E86" s="20">
        <v>35000</v>
      </c>
      <c r="F86" s="20" t="e">
        <f t="shared" si="4"/>
        <v>#REF!</v>
      </c>
      <c r="G86" s="129"/>
      <c r="H86" s="129"/>
      <c r="I86" s="129"/>
      <c r="J86" s="129"/>
      <c r="K86" s="129"/>
      <c r="L86" s="129"/>
    </row>
    <row r="87" spans="1:12" x14ac:dyDescent="0.2">
      <c r="A87" s="2">
        <v>10</v>
      </c>
      <c r="B87" s="1" t="s">
        <v>260</v>
      </c>
      <c r="C87" s="2" t="s">
        <v>60</v>
      </c>
      <c r="D87" s="66" t="e">
        <f>+#REF!</f>
        <v>#REF!</v>
      </c>
      <c r="E87" s="20">
        <v>18443</v>
      </c>
      <c r="F87" s="20" t="e">
        <f t="shared" si="4"/>
        <v>#REF!</v>
      </c>
      <c r="G87" s="129"/>
      <c r="H87" s="129"/>
      <c r="I87" s="129"/>
      <c r="J87" s="129"/>
      <c r="K87" s="129"/>
      <c r="L87" s="129"/>
    </row>
    <row r="88" spans="1:12" x14ac:dyDescent="0.2">
      <c r="A88" s="2">
        <v>11</v>
      </c>
      <c r="B88" s="1" t="s">
        <v>382</v>
      </c>
      <c r="C88" s="2" t="s">
        <v>44</v>
      </c>
      <c r="D88" s="66" t="e">
        <f>+#REF!</f>
        <v>#REF!</v>
      </c>
      <c r="E88" s="20">
        <v>51987</v>
      </c>
      <c r="F88" s="20" t="e">
        <f>+D88*E88</f>
        <v>#REF!</v>
      </c>
      <c r="G88" s="129"/>
      <c r="H88" s="129"/>
      <c r="I88" s="129"/>
      <c r="J88" s="129"/>
      <c r="K88" s="129"/>
      <c r="L88" s="129"/>
    </row>
    <row r="89" spans="1:12" ht="13.5" thickBot="1" x14ac:dyDescent="0.25">
      <c r="A89" s="2">
        <v>12</v>
      </c>
      <c r="B89" s="1" t="s">
        <v>218</v>
      </c>
      <c r="C89" s="2" t="s">
        <v>30</v>
      </c>
      <c r="D89" s="66">
        <v>1</v>
      </c>
      <c r="E89" s="27">
        <f>20000000/12*4</f>
        <v>6666666.666666667</v>
      </c>
      <c r="F89" s="20">
        <f>+D89*E89</f>
        <v>6666666.666666667</v>
      </c>
      <c r="G89" s="129"/>
      <c r="H89" s="129"/>
      <c r="I89" s="129"/>
      <c r="J89" s="129"/>
      <c r="K89" s="129"/>
      <c r="L89" s="129"/>
    </row>
    <row r="90" spans="1:12" ht="13.5" thickBot="1" x14ac:dyDescent="0.25">
      <c r="A90" s="2"/>
      <c r="B90" s="1"/>
      <c r="C90" s="2"/>
      <c r="D90" s="71"/>
      <c r="E90" s="36" t="s">
        <v>45</v>
      </c>
      <c r="F90" s="84" t="e">
        <f>SUM(F79:F89)</f>
        <v>#REF!</v>
      </c>
      <c r="G90" s="129"/>
      <c r="H90" s="129"/>
      <c r="I90" s="129"/>
      <c r="J90" s="129"/>
      <c r="K90" s="129"/>
      <c r="L90" s="129"/>
    </row>
    <row r="91" spans="1:12" x14ac:dyDescent="0.2">
      <c r="A91" s="87" t="s">
        <v>40</v>
      </c>
      <c r="B91" s="8" t="s">
        <v>84</v>
      </c>
      <c r="C91" s="368"/>
      <c r="D91" s="363"/>
      <c r="E91" s="363"/>
      <c r="F91" s="364"/>
      <c r="G91" s="129"/>
      <c r="H91" s="129"/>
      <c r="I91" s="129"/>
      <c r="J91" s="129"/>
      <c r="K91" s="129"/>
      <c r="L91" s="129"/>
    </row>
    <row r="92" spans="1:12" ht="13.5" thickBot="1" x14ac:dyDescent="0.25">
      <c r="A92" s="2">
        <v>1</v>
      </c>
      <c r="B92" s="1" t="s">
        <v>59</v>
      </c>
      <c r="C92" s="2" t="s">
        <v>19</v>
      </c>
      <c r="D92" s="66"/>
      <c r="E92" s="27">
        <v>3500000</v>
      </c>
      <c r="F92" s="27">
        <f>D92*E92</f>
        <v>0</v>
      </c>
      <c r="G92" s="129"/>
      <c r="H92" s="129"/>
      <c r="I92" s="129"/>
      <c r="J92" s="129"/>
      <c r="K92" s="129"/>
      <c r="L92" s="129"/>
    </row>
    <row r="93" spans="1:12" ht="13.5" thickBot="1" x14ac:dyDescent="0.25">
      <c r="A93" s="2"/>
      <c r="B93" s="1"/>
      <c r="C93" s="1"/>
      <c r="D93" s="71"/>
      <c r="E93" s="36" t="s">
        <v>298</v>
      </c>
      <c r="F93" s="84">
        <f>+F92</f>
        <v>0</v>
      </c>
      <c r="G93" s="129"/>
      <c r="H93" s="129"/>
      <c r="I93" s="129"/>
      <c r="J93" s="129"/>
      <c r="K93" s="129"/>
      <c r="L93" s="129"/>
    </row>
    <row r="94" spans="1:12" x14ac:dyDescent="0.2">
      <c r="A94" s="87" t="s">
        <v>41</v>
      </c>
      <c r="B94" s="8" t="s">
        <v>13</v>
      </c>
      <c r="C94" s="1"/>
      <c r="D94" s="73"/>
      <c r="E94" s="54"/>
      <c r="F94" s="30"/>
      <c r="G94" s="129"/>
      <c r="H94" s="129"/>
      <c r="I94" s="129"/>
      <c r="J94" s="129"/>
      <c r="K94" s="129"/>
      <c r="L94" s="129"/>
    </row>
    <row r="95" spans="1:12" x14ac:dyDescent="0.2">
      <c r="A95" s="2">
        <v>1</v>
      </c>
      <c r="B95" s="1" t="s">
        <v>219</v>
      </c>
      <c r="C95" s="2" t="s">
        <v>19</v>
      </c>
      <c r="D95" s="73"/>
      <c r="E95" s="3">
        <v>2469536</v>
      </c>
      <c r="F95" s="20">
        <f>D95*E95</f>
        <v>0</v>
      </c>
      <c r="G95" s="129"/>
      <c r="H95" s="129"/>
      <c r="I95" s="129"/>
      <c r="J95" s="129"/>
      <c r="K95" s="129"/>
      <c r="L95" s="129"/>
    </row>
    <row r="96" spans="1:12" x14ac:dyDescent="0.2">
      <c r="A96" s="2">
        <v>2</v>
      </c>
      <c r="B96" s="1" t="s">
        <v>220</v>
      </c>
      <c r="C96" s="2" t="s">
        <v>44</v>
      </c>
      <c r="D96" s="73"/>
      <c r="E96" s="3">
        <v>16845</v>
      </c>
      <c r="F96" s="20">
        <f>D96*E96</f>
        <v>0</v>
      </c>
      <c r="G96" s="129"/>
      <c r="H96" s="129"/>
      <c r="I96" s="129"/>
      <c r="J96" s="129"/>
      <c r="K96" s="129"/>
      <c r="L96" s="129"/>
    </row>
    <row r="97" spans="1:15" x14ac:dyDescent="0.2">
      <c r="A97" s="2">
        <v>3</v>
      </c>
      <c r="B97" s="1" t="s">
        <v>221</v>
      </c>
      <c r="C97" s="2" t="s">
        <v>19</v>
      </c>
      <c r="D97" s="73"/>
      <c r="E97" s="3">
        <v>23000</v>
      </c>
      <c r="F97" s="20">
        <f>D97*E97</f>
        <v>0</v>
      </c>
      <c r="G97" s="129"/>
      <c r="H97" s="129"/>
      <c r="I97" s="129"/>
      <c r="J97" s="129"/>
      <c r="K97" s="129"/>
      <c r="L97" s="129"/>
    </row>
    <row r="98" spans="1:15" x14ac:dyDescent="0.2">
      <c r="A98" s="2">
        <v>4</v>
      </c>
      <c r="B98" s="1" t="s">
        <v>222</v>
      </c>
      <c r="C98" s="2" t="s">
        <v>19</v>
      </c>
      <c r="D98" s="73"/>
      <c r="E98" s="3">
        <v>23000</v>
      </c>
      <c r="F98" s="20">
        <f>D98*E98</f>
        <v>0</v>
      </c>
      <c r="G98" s="129"/>
      <c r="H98" s="129"/>
      <c r="I98" s="129"/>
      <c r="J98" s="129"/>
      <c r="K98" s="129"/>
      <c r="L98" s="129"/>
    </row>
    <row r="99" spans="1:15" ht="13.5" thickBot="1" x14ac:dyDescent="0.25">
      <c r="A99" s="2">
        <v>5</v>
      </c>
      <c r="B99" s="1" t="s">
        <v>223</v>
      </c>
      <c r="C99" s="2" t="s">
        <v>19</v>
      </c>
      <c r="D99" s="73"/>
      <c r="E99" s="55">
        <v>25000</v>
      </c>
      <c r="F99" s="20">
        <f>D99*E99</f>
        <v>0</v>
      </c>
      <c r="G99" s="129"/>
      <c r="H99" s="129"/>
      <c r="I99" s="129"/>
      <c r="J99" s="129"/>
      <c r="K99" s="129"/>
      <c r="L99" s="129"/>
    </row>
    <row r="100" spans="1:15" ht="13.5" thickBot="1" x14ac:dyDescent="0.25">
      <c r="A100" s="2"/>
      <c r="B100" s="1"/>
      <c r="C100" s="1"/>
      <c r="D100" s="74"/>
      <c r="E100" s="56" t="s">
        <v>45</v>
      </c>
      <c r="F100" s="84">
        <f>SUM(F95:F99)</f>
        <v>0</v>
      </c>
      <c r="G100" s="131"/>
      <c r="H100" s="131"/>
      <c r="I100" s="131"/>
      <c r="J100" s="131"/>
      <c r="K100" s="131"/>
      <c r="L100" s="130"/>
      <c r="M100" s="130"/>
      <c r="N100" s="130"/>
      <c r="O100" s="130"/>
    </row>
    <row r="101" spans="1:15" x14ac:dyDescent="0.2">
      <c r="A101" s="87" t="s">
        <v>42</v>
      </c>
      <c r="B101" s="8" t="s">
        <v>161</v>
      </c>
      <c r="C101" s="368"/>
      <c r="D101" s="363"/>
      <c r="E101" s="363"/>
      <c r="F101" s="364"/>
      <c r="G101" s="129"/>
      <c r="H101" s="131"/>
      <c r="I101" s="129"/>
      <c r="J101" s="129"/>
      <c r="K101" s="129"/>
      <c r="L101" s="129"/>
    </row>
    <row r="102" spans="1:15" ht="13.5" thickBot="1" x14ac:dyDescent="0.25">
      <c r="A102" s="2">
        <v>1</v>
      </c>
      <c r="B102" s="1" t="s">
        <v>20</v>
      </c>
      <c r="C102" s="2" t="s">
        <v>30</v>
      </c>
      <c r="D102" s="73"/>
      <c r="E102" s="55">
        <v>750000000</v>
      </c>
      <c r="F102" s="20">
        <f>D102*E102</f>
        <v>0</v>
      </c>
      <c r="G102" s="129"/>
      <c r="H102" s="129"/>
      <c r="I102" s="129"/>
      <c r="J102" s="129"/>
      <c r="K102" s="129"/>
      <c r="L102" s="129"/>
    </row>
    <row r="103" spans="1:15" ht="13.5" thickBot="1" x14ac:dyDescent="0.25">
      <c r="A103" s="2"/>
      <c r="B103" s="1"/>
      <c r="C103" s="1"/>
      <c r="D103" s="74"/>
      <c r="E103" s="36" t="s">
        <v>45</v>
      </c>
      <c r="F103" s="84">
        <f>+F102</f>
        <v>0</v>
      </c>
      <c r="G103" s="131"/>
      <c r="H103" s="131"/>
      <c r="I103" s="131"/>
      <c r="J103" s="131"/>
      <c r="K103" s="131"/>
      <c r="L103" s="130"/>
      <c r="M103" s="130"/>
      <c r="N103" s="130"/>
    </row>
    <row r="104" spans="1:15" ht="25.5" x14ac:dyDescent="0.2">
      <c r="A104" s="87" t="s">
        <v>43</v>
      </c>
      <c r="B104" s="102" t="s">
        <v>224</v>
      </c>
      <c r="C104" s="1"/>
      <c r="D104" s="365"/>
      <c r="E104" s="366"/>
      <c r="F104" s="367"/>
      <c r="G104" s="129"/>
      <c r="H104" s="129"/>
      <c r="I104" s="129"/>
      <c r="J104" s="129"/>
      <c r="K104" s="129"/>
      <c r="L104" s="129"/>
    </row>
    <row r="105" spans="1:15" x14ac:dyDescent="0.2">
      <c r="A105" s="121"/>
      <c r="B105" s="1" t="s">
        <v>299</v>
      </c>
      <c r="C105" s="122"/>
      <c r="D105" s="122"/>
      <c r="E105" s="123"/>
      <c r="F105" s="132"/>
      <c r="G105" s="131"/>
      <c r="H105" s="131"/>
      <c r="I105" s="131"/>
      <c r="J105" s="131"/>
      <c r="K105" s="131"/>
      <c r="L105" s="130"/>
      <c r="M105" s="130"/>
      <c r="N105" s="130"/>
    </row>
    <row r="106" spans="1:15" x14ac:dyDescent="0.2">
      <c r="A106" s="121"/>
      <c r="B106" s="1"/>
      <c r="C106" s="122"/>
      <c r="D106" s="122"/>
      <c r="E106" s="123"/>
      <c r="F106" s="133"/>
      <c r="G106" s="129"/>
      <c r="H106" s="129"/>
      <c r="I106" s="129"/>
      <c r="J106" s="129"/>
      <c r="K106" s="129"/>
      <c r="L106" s="130"/>
    </row>
    <row r="107" spans="1:15" x14ac:dyDescent="0.2">
      <c r="A107" s="121"/>
      <c r="B107" s="1" t="s">
        <v>300</v>
      </c>
      <c r="C107" s="2" t="s">
        <v>301</v>
      </c>
      <c r="D107" s="73"/>
      <c r="E107" s="55">
        <v>5100</v>
      </c>
      <c r="F107" s="20">
        <f>+D107*E107</f>
        <v>0</v>
      </c>
      <c r="G107" s="129"/>
      <c r="H107" s="129"/>
      <c r="I107" s="129"/>
      <c r="J107" s="129"/>
      <c r="K107" s="129"/>
      <c r="L107" s="130"/>
    </row>
    <row r="108" spans="1:15" x14ac:dyDescent="0.2">
      <c r="A108" s="121"/>
      <c r="B108" s="1" t="s">
        <v>302</v>
      </c>
      <c r="C108" s="2" t="s">
        <v>301</v>
      </c>
      <c r="D108" s="73"/>
      <c r="E108" s="55">
        <v>1700</v>
      </c>
      <c r="F108" s="20">
        <f t="shared" ref="F108:F170" si="5">+D108*E108</f>
        <v>0</v>
      </c>
      <c r="G108" s="129"/>
      <c r="H108" s="129"/>
      <c r="I108" s="129"/>
      <c r="J108" s="129"/>
      <c r="K108" s="129"/>
      <c r="L108" s="130"/>
    </row>
    <row r="109" spans="1:15" x14ac:dyDescent="0.2">
      <c r="A109" s="121"/>
      <c r="B109" s="1"/>
      <c r="C109" s="2"/>
      <c r="D109" s="73"/>
      <c r="E109" s="55"/>
      <c r="F109" s="20"/>
      <c r="G109" s="129"/>
      <c r="H109" s="129"/>
      <c r="I109" s="129"/>
      <c r="J109" s="129"/>
      <c r="K109" s="129"/>
      <c r="L109" s="130"/>
    </row>
    <row r="110" spans="1:15" x14ac:dyDescent="0.2">
      <c r="A110" s="121"/>
      <c r="B110" s="1" t="s">
        <v>303</v>
      </c>
      <c r="C110" s="122"/>
      <c r="D110" s="73"/>
      <c r="E110" s="55"/>
      <c r="F110" s="20"/>
      <c r="G110" s="129"/>
      <c r="H110" s="129"/>
      <c r="I110" s="129"/>
      <c r="J110" s="129"/>
      <c r="K110" s="129"/>
      <c r="L110" s="130"/>
    </row>
    <row r="111" spans="1:15" x14ac:dyDescent="0.2">
      <c r="A111" s="121"/>
      <c r="B111" s="1"/>
      <c r="C111" s="122"/>
      <c r="D111" s="73"/>
      <c r="E111" s="55"/>
      <c r="F111" s="20"/>
      <c r="G111" s="129"/>
      <c r="H111" s="129"/>
      <c r="I111" s="129"/>
      <c r="J111" s="129"/>
      <c r="K111" s="129"/>
      <c r="L111" s="130"/>
    </row>
    <row r="112" spans="1:15" x14ac:dyDescent="0.2">
      <c r="A112" s="121"/>
      <c r="B112" s="1" t="s">
        <v>304</v>
      </c>
      <c r="C112" s="122"/>
      <c r="D112" s="73"/>
      <c r="E112" s="55"/>
      <c r="F112" s="20"/>
      <c r="G112" s="129"/>
      <c r="H112" s="129"/>
      <c r="I112" s="129"/>
      <c r="J112" s="129"/>
      <c r="K112" s="129"/>
      <c r="L112" s="130"/>
    </row>
    <row r="113" spans="1:12" x14ac:dyDescent="0.2">
      <c r="A113" s="121"/>
      <c r="B113" s="1" t="s">
        <v>305</v>
      </c>
      <c r="C113" s="122"/>
      <c r="D113" s="73"/>
      <c r="E113" s="55"/>
      <c r="F113" s="20"/>
      <c r="G113" s="129"/>
      <c r="H113" s="129"/>
      <c r="I113" s="129"/>
      <c r="J113" s="129"/>
      <c r="K113" s="129"/>
      <c r="L113" s="130"/>
    </row>
    <row r="114" spans="1:12" x14ac:dyDescent="0.2">
      <c r="A114" s="121"/>
      <c r="B114" s="1" t="s">
        <v>306</v>
      </c>
      <c r="C114" s="2" t="s">
        <v>301</v>
      </c>
      <c r="D114" s="73"/>
      <c r="E114" s="55">
        <f>+'[1]EDIFICIO DE OPERACIONES'!$I$116</f>
        <v>57277.4</v>
      </c>
      <c r="F114" s="20">
        <f t="shared" si="5"/>
        <v>0</v>
      </c>
      <c r="G114" s="129"/>
      <c r="H114" s="129"/>
      <c r="I114" s="129"/>
      <c r="J114" s="129"/>
      <c r="K114" s="129"/>
      <c r="L114" s="130"/>
    </row>
    <row r="115" spans="1:12" x14ac:dyDescent="0.2">
      <c r="A115" s="121"/>
      <c r="B115" s="1" t="s">
        <v>307</v>
      </c>
      <c r="C115" s="2" t="s">
        <v>308</v>
      </c>
      <c r="D115" s="73"/>
      <c r="E115" s="55">
        <f>+'[1]EDIFICIO DE OPERACIONES'!$I$175</f>
        <v>29762.17</v>
      </c>
      <c r="F115" s="20">
        <f t="shared" si="5"/>
        <v>0</v>
      </c>
      <c r="G115" s="129"/>
      <c r="H115" s="129"/>
      <c r="I115" s="129"/>
      <c r="J115" s="129"/>
      <c r="K115" s="129"/>
      <c r="L115" s="130"/>
    </row>
    <row r="116" spans="1:12" x14ac:dyDescent="0.2">
      <c r="A116" s="121"/>
      <c r="B116" s="1" t="s">
        <v>309</v>
      </c>
      <c r="C116" s="2" t="s">
        <v>310</v>
      </c>
      <c r="D116" s="73"/>
      <c r="E116" s="55">
        <f>+'[1]EDIFICIO DE OPERACIONES'!$I$234</f>
        <v>2767</v>
      </c>
      <c r="F116" s="20">
        <f t="shared" si="5"/>
        <v>0</v>
      </c>
      <c r="G116" s="129"/>
      <c r="H116" s="129"/>
      <c r="I116" s="129"/>
      <c r="J116" s="129"/>
      <c r="K116" s="129"/>
      <c r="L116" s="130"/>
    </row>
    <row r="117" spans="1:12" x14ac:dyDescent="0.2">
      <c r="A117" s="121"/>
      <c r="B117" s="1"/>
      <c r="C117" s="2"/>
      <c r="D117" s="73"/>
      <c r="E117" s="55"/>
      <c r="F117" s="20"/>
      <c r="G117" s="129"/>
      <c r="H117" s="129"/>
      <c r="I117" s="129"/>
      <c r="J117" s="129"/>
      <c r="K117" s="129"/>
      <c r="L117" s="130"/>
    </row>
    <row r="118" spans="1:12" x14ac:dyDescent="0.2">
      <c r="A118" s="121"/>
      <c r="B118" s="1" t="s">
        <v>311</v>
      </c>
      <c r="C118" s="2"/>
      <c r="D118" s="73"/>
      <c r="E118" s="55"/>
      <c r="F118" s="20"/>
      <c r="G118" s="129"/>
      <c r="H118" s="129"/>
      <c r="I118" s="129"/>
      <c r="J118" s="129"/>
      <c r="K118" s="129"/>
      <c r="L118" s="130"/>
    </row>
    <row r="119" spans="1:12" x14ac:dyDescent="0.2">
      <c r="A119" s="121"/>
      <c r="B119" s="1" t="s">
        <v>306</v>
      </c>
      <c r="C119" s="2" t="s">
        <v>301</v>
      </c>
      <c r="D119" s="73"/>
      <c r="E119" s="55">
        <f>+E114</f>
        <v>57277.4</v>
      </c>
      <c r="F119" s="20">
        <f t="shared" si="5"/>
        <v>0</v>
      </c>
      <c r="G119" s="129"/>
      <c r="H119" s="129"/>
      <c r="I119" s="129"/>
      <c r="J119" s="129"/>
      <c r="K119" s="129"/>
      <c r="L119" s="130"/>
    </row>
    <row r="120" spans="1:12" x14ac:dyDescent="0.2">
      <c r="A120" s="121"/>
      <c r="B120" s="1" t="s">
        <v>307</v>
      </c>
      <c r="C120" s="2" t="s">
        <v>308</v>
      </c>
      <c r="D120" s="73"/>
      <c r="E120" s="55">
        <f>+E115</f>
        <v>29762.17</v>
      </c>
      <c r="F120" s="20">
        <f t="shared" si="5"/>
        <v>0</v>
      </c>
      <c r="G120" s="129"/>
      <c r="H120" s="129"/>
      <c r="I120" s="129"/>
      <c r="J120" s="129"/>
      <c r="K120" s="129"/>
      <c r="L120" s="130"/>
    </row>
    <row r="121" spans="1:12" x14ac:dyDescent="0.2">
      <c r="A121" s="121"/>
      <c r="B121" s="1" t="s">
        <v>309</v>
      </c>
      <c r="C121" s="2" t="s">
        <v>310</v>
      </c>
      <c r="D121" s="73"/>
      <c r="E121" s="55">
        <f>+E116</f>
        <v>2767</v>
      </c>
      <c r="F121" s="20">
        <f t="shared" si="5"/>
        <v>0</v>
      </c>
      <c r="G121" s="129"/>
      <c r="H121" s="129"/>
      <c r="I121" s="129"/>
      <c r="J121" s="129"/>
      <c r="K121" s="129"/>
      <c r="L121" s="130"/>
    </row>
    <row r="122" spans="1:12" x14ac:dyDescent="0.2">
      <c r="A122" s="121"/>
      <c r="B122" s="1"/>
      <c r="C122" s="2"/>
      <c r="D122" s="73"/>
      <c r="E122" s="55"/>
      <c r="F122" s="20"/>
      <c r="G122" s="129"/>
      <c r="H122" s="129"/>
      <c r="I122" s="129"/>
      <c r="J122" s="129"/>
      <c r="K122" s="129"/>
      <c r="L122" s="130"/>
    </row>
    <row r="123" spans="1:12" x14ac:dyDescent="0.2">
      <c r="A123" s="121"/>
      <c r="B123" s="1" t="s">
        <v>312</v>
      </c>
      <c r="C123" s="2"/>
      <c r="D123" s="73"/>
      <c r="E123" s="55"/>
      <c r="F123" s="20"/>
      <c r="G123" s="129"/>
      <c r="H123" s="129"/>
      <c r="I123" s="129"/>
      <c r="J123" s="129"/>
      <c r="K123" s="129"/>
      <c r="L123" s="130"/>
    </row>
    <row r="124" spans="1:12" x14ac:dyDescent="0.2">
      <c r="A124" s="121"/>
      <c r="B124" s="1" t="s">
        <v>306</v>
      </c>
      <c r="C124" s="2" t="s">
        <v>301</v>
      </c>
      <c r="D124" s="73"/>
      <c r="E124" s="55">
        <f>+E119</f>
        <v>57277.4</v>
      </c>
      <c r="F124" s="20">
        <f t="shared" si="5"/>
        <v>0</v>
      </c>
      <c r="G124" s="129"/>
      <c r="H124" s="129"/>
      <c r="I124" s="129"/>
      <c r="J124" s="129"/>
      <c r="K124" s="129"/>
      <c r="L124" s="130"/>
    </row>
    <row r="125" spans="1:12" x14ac:dyDescent="0.2">
      <c r="A125" s="121"/>
      <c r="B125" s="1" t="s">
        <v>307</v>
      </c>
      <c r="C125" s="2" t="s">
        <v>308</v>
      </c>
      <c r="D125" s="73"/>
      <c r="E125" s="55">
        <f>+E120</f>
        <v>29762.17</v>
      </c>
      <c r="F125" s="20">
        <f t="shared" si="5"/>
        <v>0</v>
      </c>
      <c r="G125" s="129"/>
      <c r="H125" s="129"/>
      <c r="I125" s="129"/>
      <c r="J125" s="129"/>
      <c r="K125" s="129"/>
      <c r="L125" s="130"/>
    </row>
    <row r="126" spans="1:12" x14ac:dyDescent="0.2">
      <c r="A126" s="121"/>
      <c r="B126" s="1" t="s">
        <v>309</v>
      </c>
      <c r="C126" s="2" t="s">
        <v>310</v>
      </c>
      <c r="D126" s="73"/>
      <c r="E126" s="55">
        <f>+E121</f>
        <v>2767</v>
      </c>
      <c r="F126" s="20">
        <f t="shared" si="5"/>
        <v>0</v>
      </c>
      <c r="G126" s="129"/>
      <c r="H126" s="129"/>
      <c r="I126" s="129"/>
      <c r="J126" s="129"/>
      <c r="K126" s="129"/>
      <c r="L126" s="130"/>
    </row>
    <row r="127" spans="1:12" x14ac:dyDescent="0.2">
      <c r="A127" s="121"/>
      <c r="B127" s="1"/>
      <c r="C127" s="2"/>
      <c r="D127" s="73"/>
      <c r="E127" s="55"/>
      <c r="F127" s="20"/>
      <c r="G127" s="129"/>
      <c r="H127" s="129"/>
      <c r="I127" s="129"/>
      <c r="J127" s="129"/>
      <c r="K127" s="129"/>
      <c r="L127" s="130"/>
    </row>
    <row r="128" spans="1:12" x14ac:dyDescent="0.2">
      <c r="A128" s="121"/>
      <c r="B128" s="1" t="s">
        <v>313</v>
      </c>
      <c r="C128" s="2"/>
      <c r="D128" s="73"/>
      <c r="E128" s="55"/>
      <c r="F128" s="20"/>
      <c r="G128" s="129"/>
      <c r="H128" s="129"/>
      <c r="I128" s="129"/>
      <c r="J128" s="129"/>
      <c r="K128" s="129"/>
      <c r="L128" s="130"/>
    </row>
    <row r="129" spans="1:15" x14ac:dyDescent="0.2">
      <c r="A129" s="121"/>
      <c r="B129" s="1" t="s">
        <v>314</v>
      </c>
      <c r="C129" s="2" t="s">
        <v>301</v>
      </c>
      <c r="D129" s="73"/>
      <c r="E129" s="55">
        <f>+'[1]EDIFICIO DE OPERACIONES'!$I$293</f>
        <v>21590</v>
      </c>
      <c r="F129" s="20">
        <f t="shared" si="5"/>
        <v>0</v>
      </c>
      <c r="G129" s="129"/>
      <c r="H129" s="129"/>
      <c r="I129" s="129"/>
      <c r="J129" s="129"/>
      <c r="K129" s="129"/>
      <c r="L129" s="130"/>
    </row>
    <row r="130" spans="1:15" x14ac:dyDescent="0.2">
      <c r="A130" s="121"/>
      <c r="B130" s="1"/>
      <c r="C130" s="2"/>
      <c r="D130" s="73"/>
      <c r="E130" s="55"/>
      <c r="F130" s="20"/>
      <c r="G130" s="129"/>
      <c r="H130" s="129"/>
      <c r="I130" s="129"/>
      <c r="J130" s="129"/>
      <c r="K130" s="129"/>
      <c r="L130" s="130"/>
    </row>
    <row r="131" spans="1:15" x14ac:dyDescent="0.2">
      <c r="A131" s="121"/>
      <c r="B131" s="1" t="s">
        <v>315</v>
      </c>
      <c r="C131" s="2"/>
      <c r="D131" s="73"/>
      <c r="E131" s="55"/>
      <c r="F131" s="20"/>
      <c r="G131" s="129"/>
      <c r="H131" s="129"/>
      <c r="I131" s="129"/>
      <c r="J131" s="129"/>
      <c r="K131" s="129"/>
      <c r="L131" s="130"/>
    </row>
    <row r="132" spans="1:15" x14ac:dyDescent="0.2">
      <c r="A132" s="121"/>
      <c r="B132" s="1" t="s">
        <v>316</v>
      </c>
      <c r="C132" s="2" t="s">
        <v>301</v>
      </c>
      <c r="D132" s="73"/>
      <c r="E132" s="55">
        <f>+'[1]EDIFICIO DE OPERACIONES'!$I$352</f>
        <v>12567.7</v>
      </c>
      <c r="F132" s="20">
        <f t="shared" si="5"/>
        <v>0</v>
      </c>
      <c r="G132" s="129"/>
      <c r="H132" s="129"/>
      <c r="I132" s="129"/>
      <c r="J132" s="129"/>
      <c r="K132" s="129"/>
      <c r="L132" s="130"/>
    </row>
    <row r="133" spans="1:15" x14ac:dyDescent="0.2">
      <c r="A133" s="121"/>
      <c r="B133" s="1" t="s">
        <v>317</v>
      </c>
      <c r="C133" s="2" t="s">
        <v>318</v>
      </c>
      <c r="D133" s="73"/>
      <c r="E133" s="55">
        <f>+'[1]EDIFICIO DE OPERACIONES'!$I$411</f>
        <v>6091</v>
      </c>
      <c r="F133" s="20">
        <f t="shared" si="5"/>
        <v>0</v>
      </c>
      <c r="G133" s="129"/>
      <c r="H133" s="129"/>
      <c r="I133" s="129"/>
      <c r="J133" s="129"/>
      <c r="K133" s="129"/>
      <c r="L133" s="130"/>
    </row>
    <row r="134" spans="1:15" x14ac:dyDescent="0.2">
      <c r="A134" s="121"/>
      <c r="B134" s="1" t="s">
        <v>319</v>
      </c>
      <c r="C134" s="2" t="s">
        <v>318</v>
      </c>
      <c r="D134" s="73"/>
      <c r="E134" s="55">
        <f>+'[1]EDIFICIO DE OPERACIONES'!$I$470</f>
        <v>7793</v>
      </c>
      <c r="F134" s="20">
        <f t="shared" si="5"/>
        <v>0</v>
      </c>
      <c r="G134" s="129"/>
      <c r="H134" s="129"/>
      <c r="I134" s="129"/>
      <c r="J134" s="129"/>
      <c r="K134" s="129"/>
      <c r="L134" s="130"/>
    </row>
    <row r="135" spans="1:15" x14ac:dyDescent="0.2">
      <c r="A135" s="121"/>
      <c r="B135" s="1" t="s">
        <v>320</v>
      </c>
      <c r="C135" s="2" t="s">
        <v>310</v>
      </c>
      <c r="D135" s="73"/>
      <c r="E135" s="55">
        <v>195000</v>
      </c>
      <c r="F135" s="20">
        <f t="shared" si="5"/>
        <v>0</v>
      </c>
      <c r="G135" s="129"/>
      <c r="H135" s="129"/>
      <c r="I135" s="129"/>
      <c r="J135" s="129"/>
      <c r="K135" s="129"/>
      <c r="L135" s="130"/>
    </row>
    <row r="136" spans="1:15" x14ac:dyDescent="0.2">
      <c r="A136" s="121"/>
      <c r="B136" s="1" t="s">
        <v>321</v>
      </c>
      <c r="C136" s="2" t="s">
        <v>310</v>
      </c>
      <c r="D136" s="73"/>
      <c r="E136" s="55">
        <v>3500</v>
      </c>
      <c r="F136" s="20">
        <f t="shared" si="5"/>
        <v>0</v>
      </c>
      <c r="G136" s="129"/>
      <c r="H136" s="129"/>
      <c r="I136" s="129"/>
      <c r="J136" s="129"/>
      <c r="K136" s="129"/>
      <c r="L136" s="130"/>
    </row>
    <row r="137" spans="1:15" x14ac:dyDescent="0.2">
      <c r="A137" s="121"/>
      <c r="B137" s="1" t="s">
        <v>322</v>
      </c>
      <c r="C137" s="2"/>
      <c r="D137" s="73"/>
      <c r="E137" s="55">
        <f>+'[1]EDIFICIO DE OPERACIONES'!$I$529</f>
        <v>14026</v>
      </c>
      <c r="F137" s="20">
        <f t="shared" si="5"/>
        <v>0</v>
      </c>
      <c r="G137" s="129"/>
      <c r="H137" s="129"/>
      <c r="I137" s="129"/>
      <c r="J137" s="129"/>
      <c r="K137" s="129"/>
      <c r="L137" s="130"/>
    </row>
    <row r="138" spans="1:15" x14ac:dyDescent="0.2">
      <c r="A138" s="121"/>
      <c r="B138" s="1"/>
      <c r="C138" s="2"/>
      <c r="D138" s="73"/>
      <c r="E138" s="55"/>
      <c r="F138" s="20"/>
      <c r="G138" s="129"/>
      <c r="H138" s="129"/>
      <c r="I138" s="129"/>
      <c r="J138" s="129"/>
      <c r="K138" s="129"/>
      <c r="L138" s="130"/>
    </row>
    <row r="139" spans="1:15" x14ac:dyDescent="0.2">
      <c r="A139" s="121"/>
      <c r="B139" s="1" t="s">
        <v>323</v>
      </c>
      <c r="C139" s="2"/>
      <c r="D139" s="73"/>
      <c r="E139" s="55"/>
      <c r="F139" s="20"/>
      <c r="G139" s="129"/>
      <c r="H139" s="130"/>
      <c r="I139" s="129"/>
      <c r="J139" s="129"/>
      <c r="K139" s="129"/>
      <c r="L139" s="130"/>
    </row>
    <row r="140" spans="1:15" ht="26.25" customHeight="1" x14ac:dyDescent="0.2">
      <c r="A140" s="121"/>
      <c r="B140" s="1" t="s">
        <v>324</v>
      </c>
      <c r="C140" s="2" t="s">
        <v>301</v>
      </c>
      <c r="D140" s="73"/>
      <c r="E140" s="55">
        <f>+'[1]EDIFICIO DE OPERACIONES'!$I$588</f>
        <v>40268</v>
      </c>
      <c r="F140" s="20">
        <f t="shared" si="5"/>
        <v>0</v>
      </c>
      <c r="G140" s="129"/>
      <c r="H140" s="129"/>
      <c r="I140" s="129"/>
      <c r="J140" s="129"/>
      <c r="K140" s="129"/>
      <c r="L140" s="130"/>
    </row>
    <row r="141" spans="1:15" x14ac:dyDescent="0.2">
      <c r="A141" s="121"/>
      <c r="B141" s="1" t="s">
        <v>325</v>
      </c>
      <c r="C141" s="2" t="s">
        <v>310</v>
      </c>
      <c r="D141" s="73"/>
      <c r="E141" s="55">
        <v>38120</v>
      </c>
      <c r="F141" s="20">
        <f t="shared" si="5"/>
        <v>0</v>
      </c>
      <c r="G141" s="131"/>
      <c r="H141" s="131"/>
      <c r="I141" s="131"/>
      <c r="J141" s="131"/>
      <c r="K141" s="131"/>
      <c r="L141" s="130"/>
      <c r="M141" s="130"/>
      <c r="N141" s="130"/>
      <c r="O141" s="130"/>
    </row>
    <row r="142" spans="1:15" x14ac:dyDescent="0.2">
      <c r="A142" s="121"/>
      <c r="B142" s="1" t="s">
        <v>326</v>
      </c>
      <c r="C142" s="2" t="s">
        <v>310</v>
      </c>
      <c r="D142" s="73"/>
      <c r="E142" s="55">
        <v>240000</v>
      </c>
      <c r="F142" s="20">
        <f t="shared" si="5"/>
        <v>0</v>
      </c>
      <c r="G142" s="129"/>
      <c r="H142" s="131"/>
      <c r="I142" s="131"/>
      <c r="J142" s="131"/>
      <c r="K142" s="131"/>
      <c r="L142" s="130"/>
    </row>
    <row r="143" spans="1:15" x14ac:dyDescent="0.2">
      <c r="A143" s="121"/>
      <c r="B143" s="1"/>
      <c r="C143" s="2"/>
      <c r="D143" s="73"/>
      <c r="E143" s="55"/>
      <c r="F143" s="20"/>
      <c r="G143" s="129"/>
      <c r="H143" s="131"/>
      <c r="I143" s="131"/>
      <c r="J143" s="131"/>
      <c r="K143" s="131"/>
      <c r="L143" s="130"/>
    </row>
    <row r="144" spans="1:15" x14ac:dyDescent="0.2">
      <c r="A144" s="121"/>
      <c r="B144" s="1" t="s">
        <v>327</v>
      </c>
      <c r="C144" s="2"/>
      <c r="D144" s="73"/>
      <c r="E144" s="55"/>
      <c r="F144" s="20"/>
      <c r="G144" s="129"/>
      <c r="H144" s="131"/>
      <c r="I144" s="131"/>
      <c r="J144" s="131"/>
      <c r="K144" s="131"/>
      <c r="L144" s="130"/>
    </row>
    <row r="145" spans="1:15" x14ac:dyDescent="0.2">
      <c r="A145" s="121"/>
      <c r="B145" s="1" t="s">
        <v>328</v>
      </c>
      <c r="C145" s="2" t="s">
        <v>301</v>
      </c>
      <c r="D145" s="73"/>
      <c r="E145" s="55">
        <f>+'[1]EDIFICIO DE OPERACIONES'!$I$647</f>
        <v>19995</v>
      </c>
      <c r="F145" s="20">
        <f t="shared" si="5"/>
        <v>0</v>
      </c>
      <c r="G145" s="129"/>
      <c r="H145" s="131"/>
      <c r="I145" s="131"/>
      <c r="J145" s="131"/>
      <c r="K145" s="131"/>
      <c r="L145" s="130"/>
    </row>
    <row r="146" spans="1:15" x14ac:dyDescent="0.2">
      <c r="A146" s="121"/>
      <c r="B146" s="1" t="s">
        <v>329</v>
      </c>
      <c r="C146" s="2" t="s">
        <v>318</v>
      </c>
      <c r="D146" s="73"/>
      <c r="E146" s="55">
        <f>+'[1]EDIFICIO DE OPERACIONES'!$I$706</f>
        <v>27824</v>
      </c>
      <c r="F146" s="20">
        <f t="shared" si="5"/>
        <v>0</v>
      </c>
      <c r="G146" s="131"/>
      <c r="H146" s="131"/>
      <c r="I146" s="131"/>
      <c r="J146" s="131"/>
      <c r="K146" s="131"/>
      <c r="L146" s="130"/>
      <c r="M146" s="130"/>
      <c r="N146" s="130"/>
      <c r="O146" s="130"/>
    </row>
    <row r="147" spans="1:15" x14ac:dyDescent="0.2">
      <c r="A147" s="121"/>
      <c r="B147" s="1" t="s">
        <v>330</v>
      </c>
      <c r="C147" s="2" t="s">
        <v>301</v>
      </c>
      <c r="D147" s="73"/>
      <c r="E147" s="55">
        <v>45000</v>
      </c>
      <c r="F147" s="20">
        <f t="shared" si="5"/>
        <v>0</v>
      </c>
      <c r="G147" s="129"/>
      <c r="H147" s="131"/>
      <c r="I147" s="131"/>
      <c r="J147" s="131"/>
      <c r="K147" s="131"/>
      <c r="L147" s="130"/>
    </row>
    <row r="148" spans="1:15" x14ac:dyDescent="0.2">
      <c r="A148" s="121"/>
      <c r="B148" s="1" t="s">
        <v>331</v>
      </c>
      <c r="C148" s="2" t="s">
        <v>301</v>
      </c>
      <c r="D148" s="73"/>
      <c r="E148" s="55">
        <f>+'[1]EDIFICIO DE OPERACIONES'!$I$762</f>
        <v>16845.400000000001</v>
      </c>
      <c r="F148" s="20">
        <f t="shared" si="5"/>
        <v>0</v>
      </c>
      <c r="G148" s="129"/>
      <c r="H148" s="131"/>
      <c r="I148" s="131"/>
      <c r="J148" s="131"/>
      <c r="K148" s="131"/>
      <c r="L148" s="130"/>
    </row>
    <row r="149" spans="1:15" x14ac:dyDescent="0.2">
      <c r="A149" s="121"/>
      <c r="B149" s="1" t="s">
        <v>332</v>
      </c>
      <c r="C149" s="2" t="s">
        <v>301</v>
      </c>
      <c r="D149" s="73"/>
      <c r="E149" s="55">
        <f>+'[1]EDIFICIO DE OPERACIONES'!$I$821</f>
        <v>40119</v>
      </c>
      <c r="F149" s="20">
        <f t="shared" si="5"/>
        <v>0</v>
      </c>
      <c r="G149" s="129"/>
      <c r="H149" s="131"/>
      <c r="I149" s="131"/>
      <c r="J149" s="131"/>
      <c r="K149" s="131"/>
      <c r="L149" s="130"/>
    </row>
    <row r="150" spans="1:15" x14ac:dyDescent="0.2">
      <c r="A150" s="121"/>
      <c r="B150" s="1" t="s">
        <v>333</v>
      </c>
      <c r="C150" s="2" t="s">
        <v>318</v>
      </c>
      <c r="D150" s="73"/>
      <c r="E150" s="55">
        <f>+'[1]EDIFICIO DE OPERACIONES'!$I$880</f>
        <v>14725</v>
      </c>
      <c r="F150" s="20">
        <f t="shared" si="5"/>
        <v>0</v>
      </c>
      <c r="G150" s="129"/>
      <c r="H150" s="131"/>
      <c r="I150" s="131"/>
      <c r="J150" s="131"/>
      <c r="K150" s="131"/>
      <c r="L150" s="130"/>
    </row>
    <row r="151" spans="1:15" x14ac:dyDescent="0.2">
      <c r="A151" s="121"/>
      <c r="B151" s="1" t="s">
        <v>334</v>
      </c>
      <c r="C151" s="2" t="s">
        <v>335</v>
      </c>
      <c r="D151" s="73"/>
      <c r="E151" s="55">
        <v>167000</v>
      </c>
      <c r="F151" s="20">
        <f t="shared" si="5"/>
        <v>0</v>
      </c>
      <c r="G151" s="131"/>
      <c r="H151" s="131"/>
      <c r="I151" s="131"/>
      <c r="J151" s="131"/>
      <c r="K151" s="131"/>
      <c r="L151" s="130"/>
      <c r="M151" s="130"/>
      <c r="N151" s="130"/>
    </row>
    <row r="152" spans="1:15" x14ac:dyDescent="0.2">
      <c r="A152" s="121"/>
      <c r="B152" s="1"/>
      <c r="C152" s="2"/>
      <c r="D152" s="73"/>
      <c r="E152" s="55"/>
      <c r="F152" s="20"/>
      <c r="G152" s="129"/>
      <c r="H152" s="131"/>
      <c r="I152" s="131"/>
      <c r="J152" s="131"/>
      <c r="K152" s="131"/>
      <c r="L152" s="130"/>
    </row>
    <row r="153" spans="1:15" x14ac:dyDescent="0.2">
      <c r="A153" s="121"/>
      <c r="B153" s="1" t="s">
        <v>336</v>
      </c>
      <c r="C153" s="2"/>
      <c r="D153" s="73"/>
      <c r="E153" s="55"/>
      <c r="F153" s="20"/>
      <c r="G153" s="129"/>
      <c r="H153" s="131"/>
      <c r="I153" s="131"/>
      <c r="J153" s="131"/>
      <c r="K153" s="131"/>
      <c r="L153" s="130"/>
    </row>
    <row r="154" spans="1:15" x14ac:dyDescent="0.2">
      <c r="A154" s="121"/>
      <c r="B154" s="1" t="s">
        <v>337</v>
      </c>
      <c r="C154" s="2" t="s">
        <v>310</v>
      </c>
      <c r="D154" s="73"/>
      <c r="E154" s="55">
        <v>450000</v>
      </c>
      <c r="F154" s="20">
        <f t="shared" si="5"/>
        <v>0</v>
      </c>
      <c r="G154" s="129"/>
      <c r="H154" s="131"/>
      <c r="I154" s="131"/>
      <c r="J154" s="131"/>
      <c r="K154" s="131"/>
      <c r="L154" s="130"/>
    </row>
    <row r="155" spans="1:15" x14ac:dyDescent="0.2">
      <c r="A155" s="121"/>
      <c r="B155" s="1" t="s">
        <v>338</v>
      </c>
      <c r="C155" s="2" t="s">
        <v>310</v>
      </c>
      <c r="D155" s="73"/>
      <c r="E155" s="55">
        <v>3500</v>
      </c>
      <c r="F155" s="20">
        <f t="shared" si="5"/>
        <v>0</v>
      </c>
      <c r="G155" s="129"/>
      <c r="H155" s="131"/>
      <c r="I155" s="131"/>
      <c r="J155" s="131"/>
      <c r="K155" s="131"/>
      <c r="L155" s="130"/>
    </row>
    <row r="156" spans="1:15" x14ac:dyDescent="0.2">
      <c r="A156" s="121"/>
      <c r="B156" s="1"/>
      <c r="C156" s="2"/>
      <c r="D156" s="73"/>
      <c r="E156" s="55"/>
      <c r="F156" s="20"/>
      <c r="G156" s="129"/>
      <c r="H156" s="131"/>
      <c r="I156" s="131"/>
      <c r="J156" s="131"/>
      <c r="K156" s="131"/>
      <c r="L156" s="130"/>
    </row>
    <row r="157" spans="1:15" x14ac:dyDescent="0.2">
      <c r="A157" s="121"/>
      <c r="B157" s="1" t="s">
        <v>339</v>
      </c>
      <c r="C157" s="2"/>
      <c r="D157" s="73"/>
      <c r="E157" s="55"/>
      <c r="F157" s="20"/>
      <c r="G157" s="129"/>
      <c r="H157" s="131"/>
      <c r="I157" s="131"/>
      <c r="J157" s="131"/>
      <c r="K157" s="131"/>
      <c r="L157" s="130"/>
    </row>
    <row r="158" spans="1:15" x14ac:dyDescent="0.2">
      <c r="A158" s="121"/>
      <c r="B158" s="1" t="s">
        <v>340</v>
      </c>
      <c r="C158" s="2" t="s">
        <v>301</v>
      </c>
      <c r="D158" s="73"/>
      <c r="E158" s="55">
        <f>+'[1]EDIFICIO DE OPERACIONES'!$I$939</f>
        <v>243713</v>
      </c>
      <c r="F158" s="20">
        <f t="shared" si="5"/>
        <v>0</v>
      </c>
      <c r="G158" s="129"/>
      <c r="H158" s="131"/>
      <c r="I158" s="131"/>
      <c r="J158" s="131"/>
      <c r="K158" s="131"/>
      <c r="L158" s="130"/>
    </row>
    <row r="159" spans="1:15" x14ac:dyDescent="0.2">
      <c r="A159" s="121"/>
      <c r="B159" s="1" t="s">
        <v>341</v>
      </c>
      <c r="C159" s="2" t="s">
        <v>310</v>
      </c>
      <c r="D159" s="73"/>
      <c r="E159" s="55">
        <v>1957</v>
      </c>
      <c r="F159" s="20">
        <f t="shared" si="5"/>
        <v>0</v>
      </c>
      <c r="G159" s="129"/>
      <c r="H159" s="131"/>
      <c r="I159" s="131"/>
      <c r="J159" s="131"/>
      <c r="K159" s="131"/>
      <c r="L159" s="130"/>
    </row>
    <row r="160" spans="1:15" x14ac:dyDescent="0.2">
      <c r="A160" s="121"/>
      <c r="B160" s="1" t="s">
        <v>342</v>
      </c>
      <c r="C160" s="2" t="s">
        <v>310</v>
      </c>
      <c r="D160" s="73"/>
      <c r="E160" s="55">
        <v>4635</v>
      </c>
      <c r="F160" s="20">
        <f t="shared" si="5"/>
        <v>0</v>
      </c>
      <c r="G160" s="129"/>
      <c r="H160" s="131"/>
      <c r="I160" s="131"/>
      <c r="J160" s="131"/>
      <c r="K160" s="131"/>
      <c r="L160" s="130"/>
    </row>
    <row r="161" spans="1:15" x14ac:dyDescent="0.2">
      <c r="A161" s="121"/>
      <c r="B161" s="1" t="s">
        <v>343</v>
      </c>
      <c r="C161" s="2" t="s">
        <v>310</v>
      </c>
      <c r="D161" s="73"/>
      <c r="E161" s="55">
        <v>25235</v>
      </c>
      <c r="F161" s="20">
        <f t="shared" si="5"/>
        <v>0</v>
      </c>
      <c r="G161" s="129"/>
      <c r="H161" s="131"/>
      <c r="I161" s="131"/>
      <c r="J161" s="131"/>
      <c r="K161" s="131"/>
      <c r="L161" s="130"/>
    </row>
    <row r="162" spans="1:15" x14ac:dyDescent="0.2">
      <c r="A162" s="121"/>
      <c r="B162" s="1" t="s">
        <v>344</v>
      </c>
      <c r="C162" s="2" t="s">
        <v>310</v>
      </c>
      <c r="D162" s="73"/>
      <c r="E162" s="55">
        <v>1442</v>
      </c>
      <c r="F162" s="20">
        <f t="shared" si="5"/>
        <v>0</v>
      </c>
      <c r="G162" s="129"/>
      <c r="H162" s="131"/>
      <c r="I162" s="131"/>
      <c r="J162" s="131"/>
      <c r="K162" s="131"/>
      <c r="L162" s="130"/>
    </row>
    <row r="163" spans="1:15" x14ac:dyDescent="0.2">
      <c r="A163" s="121"/>
      <c r="B163" s="1"/>
      <c r="C163" s="2"/>
      <c r="D163" s="73"/>
      <c r="E163" s="55"/>
      <c r="F163" s="20"/>
      <c r="G163" s="129"/>
      <c r="H163" s="131"/>
      <c r="I163" s="131"/>
      <c r="J163" s="131"/>
      <c r="K163" s="131"/>
      <c r="L163" s="130"/>
    </row>
    <row r="164" spans="1:15" x14ac:dyDescent="0.2">
      <c r="A164" s="121"/>
      <c r="B164" s="1" t="s">
        <v>345</v>
      </c>
      <c r="C164" s="2"/>
      <c r="D164" s="73"/>
      <c r="E164" s="55"/>
      <c r="F164" s="20"/>
      <c r="G164" s="129"/>
      <c r="H164" s="131"/>
      <c r="I164" s="131"/>
      <c r="J164" s="131"/>
      <c r="K164" s="131"/>
      <c r="L164" s="130"/>
    </row>
    <row r="165" spans="1:15" x14ac:dyDescent="0.2">
      <c r="A165" s="121"/>
      <c r="B165" s="1" t="s">
        <v>346</v>
      </c>
      <c r="C165" s="2" t="s">
        <v>301</v>
      </c>
      <c r="D165" s="73"/>
      <c r="E165" s="55">
        <f>+E166</f>
        <v>12803</v>
      </c>
      <c r="F165" s="20">
        <f t="shared" si="5"/>
        <v>0</v>
      </c>
      <c r="G165" s="129"/>
      <c r="H165" s="131"/>
      <c r="I165" s="131"/>
      <c r="J165" s="131"/>
      <c r="K165" s="131"/>
      <c r="L165" s="130"/>
    </row>
    <row r="166" spans="1:15" x14ac:dyDescent="0.2">
      <c r="A166" s="121"/>
      <c r="B166" s="1" t="s">
        <v>347</v>
      </c>
      <c r="C166" s="2" t="s">
        <v>301</v>
      </c>
      <c r="D166" s="73"/>
      <c r="E166" s="55">
        <f>+'[1]EDIFICIO DE OPERACIONES'!$I$1057</f>
        <v>12803</v>
      </c>
      <c r="F166" s="20">
        <f t="shared" si="5"/>
        <v>0</v>
      </c>
      <c r="G166" s="129"/>
      <c r="H166" s="131"/>
      <c r="I166" s="131"/>
      <c r="J166" s="131"/>
      <c r="K166" s="131"/>
      <c r="L166" s="130"/>
    </row>
    <row r="167" spans="1:15" x14ac:dyDescent="0.2">
      <c r="A167" s="121"/>
      <c r="B167" s="1" t="s">
        <v>348</v>
      </c>
      <c r="C167" s="2" t="s">
        <v>301</v>
      </c>
      <c r="D167" s="73"/>
      <c r="E167" s="55">
        <f>+'[1]EDIFICIO DE OPERACIONES'!$I$1116</f>
        <v>8236</v>
      </c>
      <c r="F167" s="20">
        <f t="shared" si="5"/>
        <v>0</v>
      </c>
      <c r="G167" s="129"/>
      <c r="H167" s="131"/>
      <c r="I167" s="131"/>
      <c r="J167" s="131"/>
      <c r="K167" s="131"/>
      <c r="L167" s="130"/>
    </row>
    <row r="168" spans="1:15" x14ac:dyDescent="0.2">
      <c r="A168" s="121"/>
      <c r="B168" s="1" t="s">
        <v>349</v>
      </c>
      <c r="C168" s="2" t="s">
        <v>301</v>
      </c>
      <c r="D168" s="73"/>
      <c r="E168" s="55">
        <f>+'[1]EDIFICIO DE OPERACIONES'!$I$1175</f>
        <v>9758</v>
      </c>
      <c r="F168" s="20">
        <f t="shared" si="5"/>
        <v>0</v>
      </c>
      <c r="G168" s="129"/>
      <c r="H168" s="131"/>
      <c r="I168" s="131"/>
      <c r="J168" s="131"/>
      <c r="K168" s="131"/>
      <c r="L168" s="130"/>
    </row>
    <row r="169" spans="1:15" x14ac:dyDescent="0.2">
      <c r="A169" s="121"/>
      <c r="B169" s="1" t="s">
        <v>317</v>
      </c>
      <c r="C169" s="2" t="s">
        <v>318</v>
      </c>
      <c r="D169" s="73"/>
      <c r="E169" s="55">
        <f>+'[1]EDIFICIO DE OPERACIONES'!$I$1234</f>
        <v>4311</v>
      </c>
      <c r="F169" s="20">
        <f t="shared" si="5"/>
        <v>0</v>
      </c>
      <c r="G169" s="129"/>
      <c r="H169" s="131"/>
      <c r="I169" s="131"/>
      <c r="J169" s="131"/>
      <c r="K169" s="131"/>
      <c r="L169" s="130"/>
    </row>
    <row r="170" spans="1:15" x14ac:dyDescent="0.2">
      <c r="A170" s="121"/>
      <c r="B170" s="1" t="s">
        <v>350</v>
      </c>
      <c r="C170" s="2" t="s">
        <v>310</v>
      </c>
      <c r="D170" s="73"/>
      <c r="E170" s="55">
        <v>1648</v>
      </c>
      <c r="F170" s="20">
        <f t="shared" si="5"/>
        <v>0</v>
      </c>
      <c r="G170" s="129"/>
      <c r="H170" s="131"/>
      <c r="I170" s="131"/>
      <c r="J170" s="131"/>
      <c r="K170" s="131"/>
      <c r="L170" s="130"/>
    </row>
    <row r="171" spans="1:15" x14ac:dyDescent="0.2">
      <c r="A171" s="121"/>
      <c r="B171" s="1"/>
      <c r="C171" s="2"/>
      <c r="D171" s="73"/>
      <c r="E171" s="55"/>
      <c r="F171" s="20"/>
      <c r="G171" s="129"/>
      <c r="H171" s="131"/>
      <c r="I171" s="131"/>
      <c r="J171" s="131"/>
      <c r="K171" s="131"/>
      <c r="L171" s="130"/>
    </row>
    <row r="172" spans="1:15" x14ac:dyDescent="0.2">
      <c r="A172" s="121"/>
      <c r="B172" s="1" t="s">
        <v>351</v>
      </c>
      <c r="C172" s="2"/>
      <c r="D172" s="73"/>
      <c r="E172" s="55"/>
      <c r="F172" s="20"/>
      <c r="G172" s="129"/>
      <c r="H172" s="131"/>
      <c r="I172" s="131"/>
      <c r="J172" s="131"/>
      <c r="K172" s="131"/>
      <c r="L172" s="130"/>
    </row>
    <row r="173" spans="1:15" x14ac:dyDescent="0.2">
      <c r="A173" s="121"/>
      <c r="B173" s="1" t="s">
        <v>352</v>
      </c>
      <c r="C173" s="2" t="s">
        <v>318</v>
      </c>
      <c r="D173" s="73"/>
      <c r="E173" s="55">
        <f>+'[1]EDIFICIO DE OPERACIONES'!$I$1295</f>
        <v>30243</v>
      </c>
      <c r="F173" s="20">
        <f t="shared" ref="F173:F198" si="6">+D173*E173</f>
        <v>0</v>
      </c>
      <c r="G173" s="131"/>
      <c r="H173" s="131"/>
      <c r="I173" s="131"/>
      <c r="J173" s="131"/>
      <c r="K173" s="131"/>
      <c r="L173" s="130"/>
      <c r="M173" s="130"/>
      <c r="N173" s="130"/>
      <c r="O173" s="130"/>
    </row>
    <row r="174" spans="1:15" x14ac:dyDescent="0.2">
      <c r="A174" s="121"/>
      <c r="B174" s="1" t="s">
        <v>353</v>
      </c>
      <c r="C174" s="2" t="s">
        <v>301</v>
      </c>
      <c r="D174" s="73"/>
      <c r="E174" s="55">
        <f>+'[1]EDIFICIO DE OPERACIONES'!$I$1352</f>
        <v>55026</v>
      </c>
      <c r="F174" s="20">
        <f t="shared" si="6"/>
        <v>0</v>
      </c>
      <c r="G174" s="129"/>
      <c r="H174" s="131"/>
      <c r="I174" s="131"/>
      <c r="J174" s="131"/>
      <c r="K174" s="131"/>
      <c r="L174" s="130"/>
    </row>
    <row r="175" spans="1:15" x14ac:dyDescent="0.2">
      <c r="A175" s="121"/>
      <c r="B175" s="1" t="s">
        <v>354</v>
      </c>
      <c r="C175" s="2" t="s">
        <v>310</v>
      </c>
      <c r="D175" s="73"/>
      <c r="E175" s="55">
        <v>721</v>
      </c>
      <c r="F175" s="20">
        <f t="shared" si="6"/>
        <v>0</v>
      </c>
      <c r="G175" s="129"/>
      <c r="H175" s="131"/>
      <c r="I175" s="131"/>
      <c r="J175" s="131"/>
      <c r="K175" s="131"/>
      <c r="L175" s="130"/>
    </row>
    <row r="176" spans="1:15" x14ac:dyDescent="0.2">
      <c r="A176" s="121"/>
      <c r="B176" s="1" t="s">
        <v>355</v>
      </c>
      <c r="C176" s="2" t="s">
        <v>301</v>
      </c>
      <c r="D176" s="73"/>
      <c r="E176" s="55">
        <v>34411</v>
      </c>
      <c r="F176" s="20">
        <f t="shared" si="6"/>
        <v>0</v>
      </c>
      <c r="G176" s="129"/>
      <c r="H176" s="131"/>
      <c r="I176" s="131"/>
      <c r="J176" s="131"/>
      <c r="K176" s="131"/>
      <c r="L176" s="130"/>
    </row>
    <row r="177" spans="1:15" x14ac:dyDescent="0.2">
      <c r="A177" s="121"/>
      <c r="B177" s="1" t="s">
        <v>356</v>
      </c>
      <c r="C177" s="2" t="s">
        <v>301</v>
      </c>
      <c r="D177" s="73"/>
      <c r="E177" s="55">
        <f>+'[1]EDIFICIO DE OPERACIONES'!$I$1411</f>
        <v>37580.400000000001</v>
      </c>
      <c r="F177" s="20">
        <f t="shared" si="6"/>
        <v>0</v>
      </c>
      <c r="G177" s="129"/>
      <c r="H177" s="131"/>
      <c r="I177" s="131"/>
      <c r="J177" s="131"/>
      <c r="K177" s="131"/>
      <c r="L177" s="130"/>
    </row>
    <row r="178" spans="1:15" x14ac:dyDescent="0.2">
      <c r="A178" s="121"/>
      <c r="B178" s="1" t="s">
        <v>357</v>
      </c>
      <c r="C178" s="2" t="s">
        <v>301</v>
      </c>
      <c r="D178" s="73"/>
      <c r="E178" s="55">
        <v>3811</v>
      </c>
      <c r="F178" s="20">
        <f t="shared" si="6"/>
        <v>0</v>
      </c>
      <c r="G178" s="129"/>
      <c r="H178" s="131"/>
      <c r="I178" s="131"/>
      <c r="J178" s="131"/>
      <c r="K178" s="131"/>
      <c r="L178" s="130"/>
    </row>
    <row r="179" spans="1:15" x14ac:dyDescent="0.2">
      <c r="A179" s="121"/>
      <c r="B179" s="1" t="s">
        <v>358</v>
      </c>
      <c r="C179" s="2" t="s">
        <v>359</v>
      </c>
      <c r="D179" s="73"/>
      <c r="E179" s="55">
        <v>2163</v>
      </c>
      <c r="F179" s="20">
        <f t="shared" si="6"/>
        <v>0</v>
      </c>
      <c r="G179" s="129"/>
      <c r="H179" s="131"/>
      <c r="I179" s="131"/>
      <c r="J179" s="131"/>
      <c r="K179" s="131"/>
      <c r="L179" s="130"/>
    </row>
    <row r="180" spans="1:15" x14ac:dyDescent="0.2">
      <c r="A180" s="121"/>
      <c r="B180" s="1" t="s">
        <v>360</v>
      </c>
      <c r="C180" s="2" t="s">
        <v>310</v>
      </c>
      <c r="D180" s="73"/>
      <c r="E180" s="55">
        <v>140904</v>
      </c>
      <c r="F180" s="20">
        <f t="shared" si="6"/>
        <v>0</v>
      </c>
      <c r="G180" s="129"/>
      <c r="H180" s="131"/>
      <c r="I180" s="131"/>
      <c r="J180" s="131"/>
      <c r="K180" s="131"/>
      <c r="L180" s="130"/>
    </row>
    <row r="181" spans="1:15" x14ac:dyDescent="0.2">
      <c r="A181" s="121"/>
      <c r="B181" s="1" t="s">
        <v>361</v>
      </c>
      <c r="C181" s="2" t="s">
        <v>301</v>
      </c>
      <c r="D181" s="73"/>
      <c r="E181" s="55">
        <v>3708</v>
      </c>
      <c r="F181" s="20">
        <f t="shared" si="6"/>
        <v>0</v>
      </c>
      <c r="G181" s="129"/>
      <c r="H181" s="131"/>
      <c r="I181" s="131"/>
      <c r="J181" s="131"/>
      <c r="K181" s="131"/>
      <c r="L181" s="130"/>
    </row>
    <row r="182" spans="1:15" x14ac:dyDescent="0.2">
      <c r="A182" s="121"/>
      <c r="B182" s="1" t="s">
        <v>362</v>
      </c>
      <c r="C182" s="2" t="s">
        <v>318</v>
      </c>
      <c r="D182" s="73"/>
      <c r="E182" s="55">
        <v>4481</v>
      </c>
      <c r="F182" s="20">
        <f t="shared" si="6"/>
        <v>0</v>
      </c>
      <c r="G182" s="129"/>
      <c r="H182" s="131"/>
      <c r="I182" s="131"/>
      <c r="J182" s="131"/>
      <c r="K182" s="131"/>
      <c r="L182" s="130"/>
    </row>
    <row r="183" spans="1:15" x14ac:dyDescent="0.2">
      <c r="A183" s="121"/>
      <c r="B183" s="1" t="s">
        <v>363</v>
      </c>
      <c r="C183" s="2" t="s">
        <v>301</v>
      </c>
      <c r="D183" s="73"/>
      <c r="E183" s="55">
        <v>32999</v>
      </c>
      <c r="F183" s="20">
        <f t="shared" si="6"/>
        <v>0</v>
      </c>
      <c r="G183" s="129"/>
      <c r="H183" s="131"/>
      <c r="I183" s="131"/>
      <c r="J183" s="131"/>
      <c r="K183" s="131"/>
      <c r="L183" s="130"/>
    </row>
    <row r="184" spans="1:15" x14ac:dyDescent="0.2">
      <c r="A184" s="121"/>
      <c r="B184" s="1" t="s">
        <v>364</v>
      </c>
      <c r="C184" s="2" t="s">
        <v>301</v>
      </c>
      <c r="D184" s="73"/>
      <c r="E184" s="55">
        <v>3146</v>
      </c>
      <c r="F184" s="20">
        <f t="shared" si="6"/>
        <v>0</v>
      </c>
      <c r="G184" s="129"/>
      <c r="H184" s="131"/>
      <c r="I184" s="131"/>
      <c r="J184" s="131"/>
      <c r="K184" s="131"/>
      <c r="L184" s="130"/>
    </row>
    <row r="185" spans="1:15" x14ac:dyDescent="0.2">
      <c r="A185" s="121"/>
      <c r="B185" s="1"/>
      <c r="C185" s="2"/>
      <c r="D185" s="73"/>
      <c r="E185" s="55"/>
      <c r="F185" s="20"/>
      <c r="G185" s="129"/>
      <c r="H185" s="131"/>
      <c r="I185" s="131"/>
      <c r="J185" s="131"/>
      <c r="K185" s="131"/>
      <c r="L185" s="130"/>
    </row>
    <row r="186" spans="1:15" x14ac:dyDescent="0.2">
      <c r="A186" s="121"/>
      <c r="B186" s="1" t="s">
        <v>365</v>
      </c>
      <c r="C186" s="2"/>
      <c r="D186" s="73"/>
      <c r="E186" s="55"/>
      <c r="F186" s="20"/>
      <c r="G186" s="131"/>
      <c r="H186" s="131"/>
      <c r="I186" s="131"/>
      <c r="J186" s="131"/>
      <c r="K186" s="131"/>
      <c r="L186" s="130"/>
      <c r="M186" s="130"/>
      <c r="N186" s="130"/>
    </row>
    <row r="187" spans="1:15" x14ac:dyDescent="0.2">
      <c r="A187" s="121"/>
      <c r="B187" s="1" t="s">
        <v>366</v>
      </c>
      <c r="C187" s="2" t="s">
        <v>301</v>
      </c>
      <c r="D187" s="73"/>
      <c r="E187" s="55">
        <f>+'[1]EDIFICIO DE OPERACIONES'!$I$1531</f>
        <v>99646.133333333331</v>
      </c>
      <c r="F187" s="20">
        <f t="shared" si="6"/>
        <v>0</v>
      </c>
      <c r="G187" s="129"/>
      <c r="H187" s="131"/>
      <c r="I187" s="131"/>
      <c r="J187" s="131"/>
      <c r="K187" s="131"/>
      <c r="L187" s="130"/>
    </row>
    <row r="188" spans="1:15" x14ac:dyDescent="0.2">
      <c r="A188" s="121"/>
      <c r="B188" s="1" t="s">
        <v>367</v>
      </c>
      <c r="C188" s="2" t="s">
        <v>318</v>
      </c>
      <c r="D188" s="73"/>
      <c r="E188" s="55">
        <v>6500</v>
      </c>
      <c r="F188" s="20">
        <f t="shared" si="6"/>
        <v>0</v>
      </c>
      <c r="G188" s="129"/>
      <c r="H188" s="131"/>
      <c r="I188" s="131"/>
      <c r="J188" s="131"/>
      <c r="K188" s="131"/>
      <c r="L188" s="130"/>
    </row>
    <row r="189" spans="1:15" x14ac:dyDescent="0.2">
      <c r="A189" s="121"/>
      <c r="B189" s="1" t="s">
        <v>368</v>
      </c>
      <c r="C189" s="2" t="s">
        <v>301</v>
      </c>
      <c r="D189" s="73"/>
      <c r="E189" s="55">
        <v>1100</v>
      </c>
      <c r="F189" s="20">
        <f t="shared" si="6"/>
        <v>0</v>
      </c>
      <c r="G189" s="129"/>
      <c r="H189" s="131"/>
      <c r="I189" s="131"/>
      <c r="J189" s="131"/>
      <c r="K189" s="131"/>
      <c r="L189" s="130"/>
    </row>
    <row r="190" spans="1:15" x14ac:dyDescent="0.2">
      <c r="A190" s="121"/>
      <c r="B190" s="1" t="s">
        <v>369</v>
      </c>
      <c r="C190" s="2" t="s">
        <v>359</v>
      </c>
      <c r="D190" s="73"/>
      <c r="E190" s="55">
        <f>+'[1]EDIFICIO DE OPERACIONES'!$I$1592</f>
        <v>631967.74358974362</v>
      </c>
      <c r="F190" s="20">
        <f t="shared" si="6"/>
        <v>0</v>
      </c>
      <c r="G190" s="129"/>
      <c r="H190" s="131"/>
      <c r="I190" s="131"/>
      <c r="J190" s="131"/>
      <c r="K190" s="131"/>
      <c r="L190" s="130"/>
    </row>
    <row r="191" spans="1:15" x14ac:dyDescent="0.2">
      <c r="A191" s="121"/>
      <c r="B191" s="1" t="s">
        <v>370</v>
      </c>
      <c r="C191" s="2" t="s">
        <v>301</v>
      </c>
      <c r="D191" s="73"/>
      <c r="E191" s="55">
        <v>9500</v>
      </c>
      <c r="F191" s="20">
        <f t="shared" si="6"/>
        <v>0</v>
      </c>
      <c r="G191" s="131"/>
      <c r="H191" s="131"/>
      <c r="I191" s="131"/>
      <c r="J191" s="131"/>
      <c r="K191" s="131"/>
      <c r="L191" s="130"/>
      <c r="M191" s="130"/>
      <c r="N191" s="130"/>
      <c r="O191" s="130"/>
    </row>
    <row r="192" spans="1:15" x14ac:dyDescent="0.2">
      <c r="A192" s="121"/>
      <c r="B192" s="1" t="s">
        <v>371</v>
      </c>
      <c r="C192" s="2" t="s">
        <v>359</v>
      </c>
      <c r="D192" s="73"/>
      <c r="E192" s="55">
        <f>+'[1]EDIFICIO DE OPERACIONES'!$I$1652</f>
        <v>618017.74358974362</v>
      </c>
      <c r="F192" s="20">
        <f t="shared" si="6"/>
        <v>0</v>
      </c>
      <c r="G192" s="129"/>
      <c r="H192" s="131"/>
      <c r="I192" s="131"/>
      <c r="J192" s="131"/>
      <c r="K192" s="131"/>
      <c r="L192" s="130"/>
    </row>
    <row r="193" spans="1:12" x14ac:dyDescent="0.2">
      <c r="A193" s="121"/>
      <c r="B193" s="1" t="s">
        <v>372</v>
      </c>
      <c r="C193" s="2" t="s">
        <v>310</v>
      </c>
      <c r="D193" s="73"/>
      <c r="E193" s="55">
        <v>40527</v>
      </c>
      <c r="F193" s="20">
        <f t="shared" si="6"/>
        <v>0</v>
      </c>
      <c r="G193" s="129"/>
      <c r="H193" s="131"/>
      <c r="I193" s="131"/>
      <c r="J193" s="131"/>
      <c r="K193" s="131"/>
      <c r="L193" s="130"/>
    </row>
    <row r="194" spans="1:12" x14ac:dyDescent="0.2">
      <c r="A194" s="121"/>
      <c r="B194" s="1" t="s">
        <v>373</v>
      </c>
      <c r="C194" s="2" t="s">
        <v>301</v>
      </c>
      <c r="D194" s="73"/>
      <c r="E194" s="55">
        <f>+'[1]EDIFICIO DE OPERACIONES'!$I$1713</f>
        <v>92677.333333333328</v>
      </c>
      <c r="F194" s="20">
        <f t="shared" si="6"/>
        <v>0</v>
      </c>
      <c r="G194" s="129"/>
      <c r="H194" s="131"/>
      <c r="I194" s="131"/>
      <c r="J194" s="131"/>
      <c r="K194" s="131"/>
      <c r="L194" s="130"/>
    </row>
    <row r="195" spans="1:12" x14ac:dyDescent="0.2">
      <c r="A195" s="121"/>
      <c r="B195" s="1"/>
      <c r="C195" s="2"/>
      <c r="D195" s="73"/>
      <c r="E195" s="55"/>
      <c r="F195" s="20"/>
      <c r="G195" s="129"/>
      <c r="H195" s="131"/>
      <c r="I195" s="131"/>
      <c r="J195" s="131"/>
      <c r="K195" s="131"/>
      <c r="L195" s="130"/>
    </row>
    <row r="196" spans="1:12" x14ac:dyDescent="0.2">
      <c r="A196" s="121"/>
      <c r="B196" s="1" t="s">
        <v>374</v>
      </c>
      <c r="C196" s="2"/>
      <c r="D196" s="73"/>
      <c r="E196" s="55"/>
      <c r="F196" s="20"/>
      <c r="G196" s="129"/>
      <c r="H196" s="131"/>
      <c r="I196" s="131"/>
      <c r="J196" s="131"/>
      <c r="K196" s="131"/>
      <c r="L196" s="130"/>
    </row>
    <row r="197" spans="1:12" x14ac:dyDescent="0.2">
      <c r="A197" s="121"/>
      <c r="B197" s="1" t="s">
        <v>375</v>
      </c>
      <c r="C197" s="2" t="s">
        <v>301</v>
      </c>
      <c r="D197" s="73"/>
      <c r="E197" s="55">
        <v>2114</v>
      </c>
      <c r="F197" s="20">
        <f t="shared" si="6"/>
        <v>0</v>
      </c>
      <c r="G197" s="129"/>
      <c r="H197" s="131"/>
      <c r="I197" s="131"/>
      <c r="J197" s="131"/>
      <c r="K197" s="131"/>
      <c r="L197" s="130"/>
    </row>
    <row r="198" spans="1:12" ht="13.5" thickBot="1" x14ac:dyDescent="0.25">
      <c r="A198" s="121"/>
      <c r="B198" s="1" t="s">
        <v>376</v>
      </c>
      <c r="C198" s="2" t="s">
        <v>301</v>
      </c>
      <c r="D198" s="73"/>
      <c r="E198" s="55">
        <v>1442</v>
      </c>
      <c r="F198" s="20">
        <f t="shared" si="6"/>
        <v>0</v>
      </c>
      <c r="G198" s="129"/>
      <c r="H198" s="131"/>
      <c r="I198" s="131"/>
      <c r="J198" s="131"/>
      <c r="K198" s="131"/>
      <c r="L198" s="130"/>
    </row>
    <row r="199" spans="1:12" ht="13.5" thickBot="1" x14ac:dyDescent="0.25">
      <c r="A199" s="121"/>
      <c r="B199" s="1"/>
      <c r="C199" s="2"/>
      <c r="D199" s="73"/>
      <c r="E199" s="36" t="s">
        <v>45</v>
      </c>
      <c r="F199" s="84">
        <f>+SUM(F107:F198)</f>
        <v>0</v>
      </c>
      <c r="G199" s="129"/>
      <c r="H199" s="131"/>
      <c r="I199" s="131"/>
      <c r="J199" s="131"/>
      <c r="K199" s="131"/>
      <c r="L199" s="130"/>
    </row>
    <row r="200" spans="1:12" x14ac:dyDescent="0.2">
      <c r="A200" s="87">
        <v>1.7</v>
      </c>
      <c r="B200" s="8" t="s">
        <v>162</v>
      </c>
      <c r="C200" s="371"/>
      <c r="D200" s="372"/>
      <c r="E200" s="372"/>
      <c r="F200" s="373"/>
      <c r="G200" s="129"/>
      <c r="H200" s="131"/>
      <c r="I200" s="131"/>
      <c r="J200" s="131"/>
      <c r="K200" s="131"/>
      <c r="L200" s="130"/>
    </row>
    <row r="201" spans="1:12" x14ac:dyDescent="0.2">
      <c r="A201" s="87" t="s">
        <v>86</v>
      </c>
      <c r="B201" s="8" t="s">
        <v>62</v>
      </c>
      <c r="C201" s="371"/>
      <c r="D201" s="372"/>
      <c r="E201" s="372"/>
      <c r="F201" s="373"/>
      <c r="G201" s="129"/>
      <c r="H201" s="131"/>
      <c r="I201" s="131"/>
      <c r="J201" s="131"/>
      <c r="K201" s="131"/>
      <c r="L201" s="130"/>
    </row>
    <row r="202" spans="1:12" x14ac:dyDescent="0.2">
      <c r="A202" s="2">
        <v>1</v>
      </c>
      <c r="B202" s="1" t="str">
        <f>+B74</f>
        <v xml:space="preserve">Localizacion y replanteo </v>
      </c>
      <c r="C202" s="2" t="s">
        <v>60</v>
      </c>
      <c r="D202" s="73"/>
      <c r="E202" s="3">
        <v>5740</v>
      </c>
      <c r="F202" s="20">
        <f t="shared" ref="F202:F219" si="7">+E202*D202</f>
        <v>0</v>
      </c>
      <c r="G202" s="131"/>
      <c r="H202" s="131"/>
      <c r="I202" s="131"/>
      <c r="J202" s="131"/>
      <c r="K202" s="131"/>
      <c r="L202" s="130"/>
    </row>
    <row r="203" spans="1:12" ht="15" x14ac:dyDescent="0.2">
      <c r="A203" s="2">
        <v>2</v>
      </c>
      <c r="B203" s="1" t="str">
        <f>+'presupuesto de obra'!B207</f>
        <v>Excavacion a maquina con retiro de sobrantes</v>
      </c>
      <c r="C203" s="2" t="s">
        <v>61</v>
      </c>
      <c r="D203" s="73"/>
      <c r="E203" s="3">
        <v>18419</v>
      </c>
      <c r="F203" s="20">
        <f t="shared" si="7"/>
        <v>0</v>
      </c>
      <c r="G203" s="129"/>
      <c r="H203" s="131"/>
      <c r="I203" s="131"/>
      <c r="J203" s="131"/>
      <c r="K203" s="131"/>
      <c r="L203" s="130"/>
    </row>
    <row r="204" spans="1:12" ht="15" x14ac:dyDescent="0.2">
      <c r="A204" s="2">
        <f>+A203+1</f>
        <v>3</v>
      </c>
      <c r="B204" s="1" t="s">
        <v>232</v>
      </c>
      <c r="C204" s="2" t="s">
        <v>61</v>
      </c>
      <c r="D204" s="62"/>
      <c r="E204" s="3">
        <v>725507</v>
      </c>
      <c r="F204" s="20">
        <f t="shared" si="7"/>
        <v>0</v>
      </c>
      <c r="G204" s="129"/>
      <c r="H204" s="131"/>
      <c r="I204" s="131"/>
      <c r="J204" s="131"/>
      <c r="K204" s="131"/>
      <c r="L204" s="130"/>
    </row>
    <row r="205" spans="1:12" x14ac:dyDescent="0.2">
      <c r="A205" s="2">
        <f>+A204+1</f>
        <v>4</v>
      </c>
      <c r="B205" s="1" t="str">
        <f>+'presupuesto de obra'!B209</f>
        <v>Refuerzo # 3-4 f´y = 420 Mpa</v>
      </c>
      <c r="C205" s="2" t="s">
        <v>48</v>
      </c>
      <c r="D205" s="73"/>
      <c r="E205" s="3">
        <v>3453</v>
      </c>
      <c r="F205" s="20">
        <f t="shared" si="7"/>
        <v>0</v>
      </c>
      <c r="G205" s="129"/>
      <c r="H205" s="131"/>
      <c r="I205" s="131"/>
      <c r="J205" s="131"/>
      <c r="K205" s="131"/>
      <c r="L205" s="130"/>
    </row>
    <row r="206" spans="1:12" x14ac:dyDescent="0.2">
      <c r="A206" s="2">
        <f>+A205+1</f>
        <v>5</v>
      </c>
      <c r="B206" s="1" t="s">
        <v>250</v>
      </c>
      <c r="C206" s="2" t="s">
        <v>19</v>
      </c>
      <c r="D206" s="73"/>
      <c r="E206" s="3">
        <v>41235</v>
      </c>
      <c r="F206" s="20">
        <f t="shared" si="7"/>
        <v>0</v>
      </c>
      <c r="G206" s="129"/>
      <c r="H206" s="131"/>
      <c r="I206" s="131"/>
      <c r="J206" s="131"/>
      <c r="K206" s="131"/>
      <c r="L206" s="130"/>
    </row>
    <row r="207" spans="1:12" x14ac:dyDescent="0.2">
      <c r="A207" s="2">
        <v>6</v>
      </c>
      <c r="B207" s="1" t="s">
        <v>251</v>
      </c>
      <c r="C207" s="2" t="s">
        <v>19</v>
      </c>
      <c r="D207" s="73"/>
      <c r="E207" s="3">
        <v>60811</v>
      </c>
      <c r="F207" s="20">
        <f t="shared" si="7"/>
        <v>0</v>
      </c>
      <c r="G207" s="129"/>
      <c r="H207" s="131"/>
      <c r="I207" s="131"/>
      <c r="J207" s="131"/>
      <c r="K207" s="131"/>
      <c r="L207" s="130"/>
    </row>
    <row r="208" spans="1:12" x14ac:dyDescent="0.2">
      <c r="A208" s="2">
        <v>7</v>
      </c>
      <c r="B208" s="1" t="s">
        <v>252</v>
      </c>
      <c r="C208" s="2" t="s">
        <v>19</v>
      </c>
      <c r="D208" s="73"/>
      <c r="E208" s="3">
        <v>35000</v>
      </c>
      <c r="F208" s="20">
        <f t="shared" si="7"/>
        <v>0</v>
      </c>
      <c r="G208" s="129"/>
      <c r="H208" s="131"/>
      <c r="I208" s="131"/>
      <c r="J208" s="131"/>
      <c r="K208" s="131"/>
      <c r="L208" s="130"/>
    </row>
    <row r="209" spans="1:12" x14ac:dyDescent="0.2">
      <c r="A209" s="2">
        <v>8</v>
      </c>
      <c r="B209" s="1" t="s">
        <v>253</v>
      </c>
      <c r="C209" s="2" t="s">
        <v>19</v>
      </c>
      <c r="D209" s="73"/>
      <c r="E209" s="3">
        <v>85000</v>
      </c>
      <c r="F209" s="20">
        <f t="shared" si="7"/>
        <v>0</v>
      </c>
      <c r="G209" s="129"/>
      <c r="H209" s="131"/>
      <c r="I209" s="131"/>
      <c r="J209" s="131"/>
      <c r="K209" s="131"/>
      <c r="L209" s="130"/>
    </row>
    <row r="210" spans="1:12" x14ac:dyDescent="0.2">
      <c r="A210" s="2">
        <v>9</v>
      </c>
      <c r="B210" s="1" t="s">
        <v>254</v>
      </c>
      <c r="C210" s="2" t="s">
        <v>19</v>
      </c>
      <c r="D210" s="73"/>
      <c r="E210" s="3">
        <v>25000</v>
      </c>
      <c r="F210" s="20">
        <f t="shared" si="7"/>
        <v>0</v>
      </c>
      <c r="G210" s="129"/>
      <c r="H210" s="131"/>
      <c r="I210" s="131"/>
      <c r="J210" s="131"/>
      <c r="K210" s="131"/>
      <c r="L210" s="130"/>
    </row>
    <row r="211" spans="1:12" x14ac:dyDescent="0.2">
      <c r="A211" s="2">
        <v>10</v>
      </c>
      <c r="B211" s="1" t="s">
        <v>255</v>
      </c>
      <c r="C211" s="2" t="s">
        <v>19</v>
      </c>
      <c r="D211" s="73"/>
      <c r="E211" s="3">
        <v>54000</v>
      </c>
      <c r="F211" s="20">
        <f t="shared" si="7"/>
        <v>0</v>
      </c>
      <c r="G211" s="129"/>
      <c r="H211" s="131"/>
      <c r="I211" s="131"/>
      <c r="J211" s="131"/>
      <c r="K211" s="131"/>
      <c r="L211" s="130"/>
    </row>
    <row r="212" spans="1:12" x14ac:dyDescent="0.2">
      <c r="A212" s="2">
        <v>11</v>
      </c>
      <c r="B212" s="1" t="s">
        <v>256</v>
      </c>
      <c r="C212" s="2" t="s">
        <v>19</v>
      </c>
      <c r="D212" s="73"/>
      <c r="E212" s="3">
        <v>45000</v>
      </c>
      <c r="F212" s="20">
        <f t="shared" si="7"/>
        <v>0</v>
      </c>
      <c r="G212" s="129"/>
      <c r="H212" s="131"/>
      <c r="I212" s="131"/>
      <c r="J212" s="131"/>
      <c r="K212" s="131"/>
      <c r="L212" s="130"/>
    </row>
    <row r="213" spans="1:12" x14ac:dyDescent="0.2">
      <c r="A213" s="2">
        <v>12</v>
      </c>
      <c r="B213" s="1" t="s">
        <v>225</v>
      </c>
      <c r="C213" s="2" t="s">
        <v>19</v>
      </c>
      <c r="D213" s="73"/>
      <c r="E213" s="3">
        <v>1500000</v>
      </c>
      <c r="F213" s="20">
        <f t="shared" si="7"/>
        <v>0</v>
      </c>
      <c r="G213" s="129"/>
      <c r="H213" s="131"/>
      <c r="I213" s="131"/>
      <c r="J213" s="131"/>
      <c r="K213" s="131"/>
      <c r="L213" s="130"/>
    </row>
    <row r="214" spans="1:12" x14ac:dyDescent="0.2">
      <c r="A214" s="2">
        <v>13</v>
      </c>
      <c r="B214" s="1" t="s">
        <v>226</v>
      </c>
      <c r="C214" s="2" t="s">
        <v>19</v>
      </c>
      <c r="D214" s="73"/>
      <c r="E214" s="3">
        <v>7538</v>
      </c>
      <c r="F214" s="20">
        <f t="shared" si="7"/>
        <v>0</v>
      </c>
      <c r="G214" s="129"/>
      <c r="H214" s="131"/>
      <c r="I214" s="131"/>
      <c r="J214" s="131"/>
      <c r="K214" s="131"/>
      <c r="L214" s="130"/>
    </row>
    <row r="215" spans="1:12" x14ac:dyDescent="0.2">
      <c r="A215" s="2">
        <v>14</v>
      </c>
      <c r="B215" s="1" t="s">
        <v>227</v>
      </c>
      <c r="C215" s="2" t="s">
        <v>19</v>
      </c>
      <c r="D215" s="73"/>
      <c r="E215" s="3">
        <v>8500</v>
      </c>
      <c r="F215" s="20">
        <f t="shared" si="7"/>
        <v>0</v>
      </c>
      <c r="G215" s="129"/>
      <c r="H215" s="131"/>
      <c r="I215" s="131"/>
      <c r="J215" s="131"/>
      <c r="K215" s="131"/>
      <c r="L215" s="130"/>
    </row>
    <row r="216" spans="1:12" x14ac:dyDescent="0.2">
      <c r="A216" s="2">
        <v>15</v>
      </c>
      <c r="B216" s="1" t="s">
        <v>228</v>
      </c>
      <c r="C216" s="2" t="s">
        <v>19</v>
      </c>
      <c r="D216" s="73"/>
      <c r="E216" s="3">
        <v>300000</v>
      </c>
      <c r="F216" s="20">
        <f t="shared" si="7"/>
        <v>0</v>
      </c>
      <c r="G216" s="129"/>
      <c r="H216" s="131"/>
      <c r="I216" s="131"/>
      <c r="J216" s="131"/>
      <c r="K216" s="131"/>
      <c r="L216" s="130"/>
    </row>
    <row r="217" spans="1:12" x14ac:dyDescent="0.2">
      <c r="A217" s="2">
        <v>16</v>
      </c>
      <c r="B217" s="1" t="s">
        <v>229</v>
      </c>
      <c r="C217" s="2" t="s">
        <v>19</v>
      </c>
      <c r="D217" s="73"/>
      <c r="E217" s="3">
        <v>380000</v>
      </c>
      <c r="F217" s="20">
        <f t="shared" si="7"/>
        <v>0</v>
      </c>
      <c r="G217" s="129"/>
      <c r="H217" s="131"/>
      <c r="I217" s="131"/>
      <c r="J217" s="131"/>
      <c r="K217" s="131"/>
      <c r="L217" s="130"/>
    </row>
    <row r="218" spans="1:12" x14ac:dyDescent="0.2">
      <c r="A218" s="2">
        <v>17</v>
      </c>
      <c r="B218" s="1" t="s">
        <v>230</v>
      </c>
      <c r="C218" s="2" t="s">
        <v>19</v>
      </c>
      <c r="D218" s="73"/>
      <c r="E218" s="3">
        <v>16000</v>
      </c>
      <c r="F218" s="20">
        <f t="shared" si="7"/>
        <v>0</v>
      </c>
      <c r="G218" s="129"/>
      <c r="H218" s="131"/>
      <c r="I218" s="131"/>
      <c r="J218" s="131"/>
      <c r="K218" s="131"/>
      <c r="L218" s="130"/>
    </row>
    <row r="219" spans="1:12" ht="13.5" thickBot="1" x14ac:dyDescent="0.25">
      <c r="A219" s="2">
        <v>18</v>
      </c>
      <c r="B219" s="1" t="s">
        <v>231</v>
      </c>
      <c r="C219" s="2" t="s">
        <v>19</v>
      </c>
      <c r="D219" s="73"/>
      <c r="E219" s="55">
        <v>3500000</v>
      </c>
      <c r="F219" s="20">
        <f t="shared" si="7"/>
        <v>0</v>
      </c>
      <c r="G219" s="129"/>
      <c r="H219" s="131"/>
      <c r="I219" s="131"/>
      <c r="J219" s="131"/>
      <c r="K219" s="131"/>
      <c r="L219" s="130"/>
    </row>
    <row r="220" spans="1:12" ht="13.5" thickBot="1" x14ac:dyDescent="0.25">
      <c r="A220" s="2"/>
      <c r="B220" s="8"/>
      <c r="C220" s="2"/>
      <c r="D220" s="74"/>
      <c r="E220" s="56" t="s">
        <v>45</v>
      </c>
      <c r="F220" s="84">
        <f>SUM(F202:F219)</f>
        <v>0</v>
      </c>
      <c r="G220" s="129"/>
      <c r="H220" s="131"/>
      <c r="I220" s="131"/>
      <c r="J220" s="131"/>
      <c r="K220" s="131"/>
      <c r="L220" s="130"/>
    </row>
    <row r="221" spans="1:12" x14ac:dyDescent="0.2">
      <c r="A221" s="87" t="s">
        <v>87</v>
      </c>
      <c r="B221" s="8" t="s">
        <v>63</v>
      </c>
      <c r="C221" s="368"/>
      <c r="D221" s="363"/>
      <c r="E221" s="363"/>
      <c r="F221" s="364"/>
      <c r="G221" s="129"/>
      <c r="H221" s="131"/>
      <c r="I221" s="131"/>
      <c r="J221" s="131"/>
      <c r="K221" s="131"/>
      <c r="L221" s="130"/>
    </row>
    <row r="222" spans="1:12" x14ac:dyDescent="0.2">
      <c r="A222" s="2">
        <v>1</v>
      </c>
      <c r="B222" s="1" t="str">
        <f>+B202</f>
        <v xml:space="preserve">Localizacion y replanteo </v>
      </c>
      <c r="C222" s="2" t="s">
        <v>60</v>
      </c>
      <c r="D222" s="73"/>
      <c r="E222" s="3">
        <v>5740</v>
      </c>
      <c r="F222" s="20">
        <f t="shared" ref="F222:F227" si="8">+E222*D222</f>
        <v>0</v>
      </c>
      <c r="G222" s="129"/>
      <c r="H222" s="131"/>
      <c r="I222" s="131"/>
      <c r="J222" s="131"/>
      <c r="K222" s="131"/>
      <c r="L222" s="130"/>
    </row>
    <row r="223" spans="1:12" ht="15" x14ac:dyDescent="0.2">
      <c r="A223" s="2">
        <v>2</v>
      </c>
      <c r="B223" s="35" t="s">
        <v>206</v>
      </c>
      <c r="C223" s="2" t="s">
        <v>61</v>
      </c>
      <c r="D223" s="73"/>
      <c r="E223" s="3">
        <v>25229</v>
      </c>
      <c r="F223" s="20">
        <f t="shared" si="8"/>
        <v>0</v>
      </c>
      <c r="G223" s="129"/>
      <c r="H223" s="131"/>
      <c r="I223" s="131"/>
      <c r="J223" s="131"/>
      <c r="K223" s="131"/>
      <c r="L223" s="130"/>
    </row>
    <row r="224" spans="1:12" ht="15" x14ac:dyDescent="0.2">
      <c r="A224" s="2">
        <v>3</v>
      </c>
      <c r="B224" s="1" t="str">
        <f>+B204</f>
        <v>Suministro e instalacion de concreto  f´c = 4000 PSI</v>
      </c>
      <c r="C224" s="2" t="s">
        <v>61</v>
      </c>
      <c r="D224" s="73"/>
      <c r="E224" s="3">
        <v>725507</v>
      </c>
      <c r="F224" s="20">
        <f t="shared" si="8"/>
        <v>0</v>
      </c>
      <c r="G224" s="129"/>
      <c r="H224" s="131"/>
      <c r="I224" s="131"/>
      <c r="J224" s="131"/>
      <c r="K224" s="131"/>
      <c r="L224" s="130"/>
    </row>
    <row r="225" spans="1:12" x14ac:dyDescent="0.2">
      <c r="A225" s="2">
        <v>4</v>
      </c>
      <c r="B225" s="1" t="s">
        <v>233</v>
      </c>
      <c r="C225" s="2" t="s">
        <v>48</v>
      </c>
      <c r="D225" s="73"/>
      <c r="E225" s="3">
        <v>3453</v>
      </c>
      <c r="F225" s="20">
        <f t="shared" si="8"/>
        <v>0</v>
      </c>
      <c r="G225" s="129"/>
      <c r="H225" s="131"/>
      <c r="I225" s="131"/>
      <c r="J225" s="131"/>
      <c r="K225" s="131"/>
      <c r="L225" s="130"/>
    </row>
    <row r="226" spans="1:12" x14ac:dyDescent="0.2">
      <c r="A226" s="2">
        <v>5</v>
      </c>
      <c r="B226" s="1" t="s">
        <v>234</v>
      </c>
      <c r="C226" s="2" t="s">
        <v>48</v>
      </c>
      <c r="D226" s="73"/>
      <c r="E226" s="3">
        <v>3453</v>
      </c>
      <c r="F226" s="20">
        <f t="shared" si="8"/>
        <v>0</v>
      </c>
      <c r="G226" s="129"/>
      <c r="H226" s="131"/>
      <c r="I226" s="131"/>
      <c r="J226" s="131"/>
      <c r="K226" s="131"/>
      <c r="L226" s="130"/>
    </row>
    <row r="227" spans="1:12" ht="13.5" thickBot="1" x14ac:dyDescent="0.25">
      <c r="A227" s="2">
        <v>6</v>
      </c>
      <c r="B227" s="1" t="s">
        <v>235</v>
      </c>
      <c r="C227" s="2" t="s">
        <v>48</v>
      </c>
      <c r="D227" s="73"/>
      <c r="E227" s="55">
        <v>3453</v>
      </c>
      <c r="F227" s="27">
        <f t="shared" si="8"/>
        <v>0</v>
      </c>
      <c r="G227" s="129"/>
      <c r="H227" s="131"/>
      <c r="I227" s="131"/>
      <c r="J227" s="131"/>
      <c r="K227" s="131"/>
      <c r="L227" s="130"/>
    </row>
    <row r="228" spans="1:12" ht="13.5" thickBot="1" x14ac:dyDescent="0.25">
      <c r="A228" s="2"/>
      <c r="B228" s="8"/>
      <c r="C228" s="2"/>
      <c r="D228" s="74"/>
      <c r="E228" s="56" t="s">
        <v>45</v>
      </c>
      <c r="F228" s="84">
        <f>SUM(F222:F227)</f>
        <v>0</v>
      </c>
      <c r="G228" s="129"/>
      <c r="H228" s="131"/>
      <c r="I228" s="131"/>
      <c r="J228" s="131"/>
      <c r="K228" s="131"/>
      <c r="L228" s="130"/>
    </row>
    <row r="229" spans="1:12" x14ac:dyDescent="0.2">
      <c r="A229" s="87" t="s">
        <v>88</v>
      </c>
      <c r="B229" s="8" t="s">
        <v>69</v>
      </c>
      <c r="C229" s="368"/>
      <c r="D229" s="363"/>
      <c r="E229" s="363"/>
      <c r="F229" s="364"/>
      <c r="G229" s="129"/>
      <c r="H229" s="131"/>
      <c r="I229" s="131"/>
      <c r="J229" s="131"/>
      <c r="K229" s="131"/>
      <c r="L229" s="130"/>
    </row>
    <row r="230" spans="1:12" x14ac:dyDescent="0.2">
      <c r="A230" s="2">
        <v>1</v>
      </c>
      <c r="B230" s="1" t="s">
        <v>176</v>
      </c>
      <c r="C230" s="2" t="s">
        <v>44</v>
      </c>
      <c r="D230" s="73"/>
      <c r="E230" s="3">
        <v>19576</v>
      </c>
      <c r="F230" s="20">
        <f>+E230*D230</f>
        <v>0</v>
      </c>
      <c r="G230" s="129"/>
      <c r="H230" s="131"/>
      <c r="I230" s="131"/>
      <c r="J230" s="131"/>
      <c r="K230" s="131"/>
      <c r="L230" s="130"/>
    </row>
    <row r="231" spans="1:12" x14ac:dyDescent="0.2">
      <c r="A231" s="2">
        <v>2</v>
      </c>
      <c r="B231" s="1" t="s">
        <v>167</v>
      </c>
      <c r="C231" s="2" t="s">
        <v>44</v>
      </c>
      <c r="D231" s="73"/>
      <c r="E231" s="3">
        <v>23325</v>
      </c>
      <c r="F231" s="20">
        <f>+E231*D231</f>
        <v>0</v>
      </c>
      <c r="G231" s="129"/>
      <c r="H231" s="131"/>
      <c r="I231" s="131"/>
      <c r="J231" s="131"/>
      <c r="K231" s="131"/>
      <c r="L231" s="130"/>
    </row>
    <row r="232" spans="1:12" x14ac:dyDescent="0.2">
      <c r="A232" s="2">
        <v>3</v>
      </c>
      <c r="B232" s="1" t="s">
        <v>175</v>
      </c>
      <c r="C232" s="2" t="s">
        <v>44</v>
      </c>
      <c r="D232" s="73"/>
      <c r="E232" s="3">
        <v>10897</v>
      </c>
      <c r="F232" s="20">
        <f>+E232*D232</f>
        <v>0</v>
      </c>
      <c r="G232" s="129"/>
      <c r="H232" s="131"/>
      <c r="I232" s="131"/>
      <c r="J232" s="131"/>
      <c r="K232" s="131"/>
      <c r="L232" s="130"/>
    </row>
    <row r="233" spans="1:12" ht="26.25" thickBot="1" x14ac:dyDescent="0.25">
      <c r="A233" s="2">
        <v>4</v>
      </c>
      <c r="B233" s="23" t="s">
        <v>178</v>
      </c>
      <c r="C233" s="2" t="s">
        <v>44</v>
      </c>
      <c r="D233" s="73"/>
      <c r="E233" s="55">
        <v>21130</v>
      </c>
      <c r="F233" s="27">
        <f>+E233*D233</f>
        <v>0</v>
      </c>
      <c r="G233" s="129"/>
      <c r="H233" s="131"/>
      <c r="I233" s="131"/>
      <c r="J233" s="131"/>
      <c r="K233" s="131"/>
      <c r="L233" s="130"/>
    </row>
    <row r="234" spans="1:12" ht="13.5" thickBot="1" x14ac:dyDescent="0.25">
      <c r="A234" s="2"/>
      <c r="B234" s="1"/>
      <c r="C234" s="2"/>
      <c r="D234" s="74"/>
      <c r="E234" s="56" t="s">
        <v>45</v>
      </c>
      <c r="F234" s="84">
        <f>SUM(F230:F233)</f>
        <v>0</v>
      </c>
      <c r="G234" s="129"/>
      <c r="H234" s="131"/>
      <c r="I234" s="131"/>
      <c r="J234" s="131"/>
      <c r="K234" s="131"/>
      <c r="L234" s="130"/>
    </row>
    <row r="235" spans="1:12" x14ac:dyDescent="0.2">
      <c r="A235" s="87">
        <v>1.8</v>
      </c>
      <c r="B235" s="8" t="s">
        <v>163</v>
      </c>
      <c r="C235" s="368"/>
      <c r="D235" s="363"/>
      <c r="E235" s="363"/>
      <c r="F235" s="364"/>
      <c r="G235" s="129"/>
      <c r="H235" s="131"/>
      <c r="I235" s="131"/>
      <c r="J235" s="131"/>
      <c r="K235" s="131"/>
      <c r="L235" s="130"/>
    </row>
    <row r="236" spans="1:12" x14ac:dyDescent="0.2">
      <c r="A236" s="2">
        <v>1</v>
      </c>
      <c r="B236" s="1" t="s">
        <v>58</v>
      </c>
      <c r="C236" s="2" t="s">
        <v>60</v>
      </c>
      <c r="D236" s="73">
        <f>+'presupuesto de obra'!D240/2.5</f>
        <v>19.2</v>
      </c>
      <c r="E236" s="3">
        <f>+E222</f>
        <v>5740</v>
      </c>
      <c r="F236" s="20">
        <f>+E236*D236</f>
        <v>110208</v>
      </c>
      <c r="G236" s="129"/>
      <c r="H236" s="131"/>
      <c r="I236" s="131"/>
      <c r="J236" s="131"/>
      <c r="K236" s="131"/>
      <c r="L236" s="130"/>
    </row>
    <row r="237" spans="1:12" ht="15" x14ac:dyDescent="0.2">
      <c r="A237" s="2">
        <v>2</v>
      </c>
      <c r="B237" s="1" t="s">
        <v>236</v>
      </c>
      <c r="C237" s="2" t="s">
        <v>61</v>
      </c>
      <c r="D237" s="73">
        <f>+'presupuesto de obra'!D241/2.5</f>
        <v>66.527999999999992</v>
      </c>
      <c r="E237" s="3">
        <f>+E203</f>
        <v>18419</v>
      </c>
      <c r="F237" s="20">
        <f>+E237*D237</f>
        <v>1225379.2319999998</v>
      </c>
      <c r="G237" s="129"/>
      <c r="H237" s="131"/>
      <c r="I237" s="131"/>
      <c r="J237" s="131"/>
      <c r="K237" s="131"/>
      <c r="L237" s="130"/>
    </row>
    <row r="238" spans="1:12" ht="13.5" thickBot="1" x14ac:dyDescent="0.25">
      <c r="A238" s="2">
        <v>3</v>
      </c>
      <c r="B238" s="1" t="s">
        <v>65</v>
      </c>
      <c r="C238" s="2" t="s">
        <v>44</v>
      </c>
      <c r="D238" s="73">
        <f>+'presupuesto de obra'!D244/2.5</f>
        <v>73.08</v>
      </c>
      <c r="E238" s="55">
        <v>77376</v>
      </c>
      <c r="F238" s="27">
        <f>+E238*D238</f>
        <v>5654638.0800000001</v>
      </c>
      <c r="G238" s="129"/>
      <c r="H238" s="131"/>
      <c r="I238" s="131"/>
      <c r="J238" s="131"/>
      <c r="K238" s="131"/>
      <c r="L238" s="130"/>
    </row>
    <row r="239" spans="1:12" ht="13.5" thickBot="1" x14ac:dyDescent="0.25">
      <c r="A239" s="1"/>
      <c r="B239" s="1"/>
      <c r="C239" s="1"/>
      <c r="D239" s="75"/>
      <c r="E239" s="57" t="s">
        <v>45</v>
      </c>
      <c r="F239" s="88">
        <f>SUM(F236:F238)</f>
        <v>6990225.3119999999</v>
      </c>
      <c r="G239" s="129"/>
      <c r="H239" s="131"/>
      <c r="I239" s="131"/>
      <c r="J239" s="131"/>
      <c r="K239" s="131"/>
      <c r="L239" s="130"/>
    </row>
    <row r="240" spans="1:12" x14ac:dyDescent="0.2">
      <c r="A240" s="89" t="s">
        <v>89</v>
      </c>
      <c r="B240" s="8" t="s">
        <v>164</v>
      </c>
      <c r="C240" s="368"/>
      <c r="D240" s="363"/>
      <c r="E240" s="363"/>
      <c r="F240" s="364"/>
      <c r="G240" s="129"/>
      <c r="H240" s="131"/>
      <c r="I240" s="131"/>
      <c r="J240" s="131"/>
      <c r="K240" s="131"/>
      <c r="L240" s="130"/>
    </row>
    <row r="241" spans="1:12" x14ac:dyDescent="0.2">
      <c r="A241" s="2">
        <v>1</v>
      </c>
      <c r="B241" s="1" t="s">
        <v>58</v>
      </c>
      <c r="C241" s="2" t="s">
        <v>60</v>
      </c>
      <c r="D241" s="73">
        <f>+'presupuesto de obra'!D247/2.5</f>
        <v>11.4</v>
      </c>
      <c r="E241" s="3">
        <v>5740</v>
      </c>
      <c r="F241" s="20">
        <f>+E241*D241</f>
        <v>65436</v>
      </c>
      <c r="G241" s="129"/>
      <c r="H241" s="131"/>
      <c r="I241" s="131"/>
      <c r="J241" s="131"/>
      <c r="K241" s="131"/>
      <c r="L241" s="130"/>
    </row>
    <row r="242" spans="1:12" ht="15" x14ac:dyDescent="0.2">
      <c r="A242" s="2">
        <v>2</v>
      </c>
      <c r="B242" s="1" t="s">
        <v>207</v>
      </c>
      <c r="C242" s="2" t="s">
        <v>61</v>
      </c>
      <c r="D242" s="73">
        <f>+'presupuesto de obra'!D248/2.5</f>
        <v>8.8000000000000007</v>
      </c>
      <c r="E242" s="3">
        <f>+E237</f>
        <v>18419</v>
      </c>
      <c r="F242" s="20">
        <f>+E242*D242</f>
        <v>162087.20000000001</v>
      </c>
      <c r="G242" s="129"/>
      <c r="H242" s="131"/>
      <c r="I242" s="131"/>
      <c r="J242" s="131"/>
      <c r="K242" s="131"/>
      <c r="L242" s="130"/>
    </row>
    <row r="243" spans="1:12" ht="13.5" thickBot="1" x14ac:dyDescent="0.25">
      <c r="A243" s="2">
        <v>3</v>
      </c>
      <c r="B243" s="1" t="s">
        <v>177</v>
      </c>
      <c r="C243" s="2" t="s">
        <v>44</v>
      </c>
      <c r="D243" s="73">
        <f>+'presupuesto de obra'!D249/2.5</f>
        <v>37.6</v>
      </c>
      <c r="E243" s="55">
        <f>+E230</f>
        <v>19576</v>
      </c>
      <c r="F243" s="27">
        <f>+E243*D243</f>
        <v>736057.6</v>
      </c>
      <c r="G243" s="129"/>
      <c r="H243" s="131"/>
      <c r="I243" s="131"/>
      <c r="J243" s="131"/>
      <c r="K243" s="131"/>
      <c r="L243" s="130"/>
    </row>
    <row r="244" spans="1:12" ht="13.5" thickBot="1" x14ac:dyDescent="0.25">
      <c r="A244" s="1"/>
      <c r="B244" s="1"/>
      <c r="C244" s="1"/>
      <c r="D244" s="75"/>
      <c r="E244" s="57" t="s">
        <v>45</v>
      </c>
      <c r="F244" s="88">
        <f>SUM(F241:F243)</f>
        <v>963580.8</v>
      </c>
      <c r="G244" s="129"/>
      <c r="H244" s="131"/>
      <c r="I244" s="131"/>
      <c r="J244" s="131"/>
      <c r="K244" s="131"/>
      <c r="L244" s="130"/>
    </row>
    <row r="245" spans="1:12" x14ac:dyDescent="0.2">
      <c r="A245" s="89" t="s">
        <v>66</v>
      </c>
      <c r="B245" s="8" t="s">
        <v>165</v>
      </c>
      <c r="C245" s="368"/>
      <c r="D245" s="363"/>
      <c r="E245" s="363"/>
      <c r="F245" s="364"/>
      <c r="G245" s="129"/>
      <c r="H245" s="131"/>
      <c r="I245" s="131"/>
      <c r="J245" s="131"/>
      <c r="K245" s="131"/>
      <c r="L245" s="130"/>
    </row>
    <row r="246" spans="1:12" x14ac:dyDescent="0.2">
      <c r="A246" s="87" t="s">
        <v>90</v>
      </c>
      <c r="B246" s="8" t="s">
        <v>69</v>
      </c>
      <c r="C246" s="371"/>
      <c r="D246" s="372"/>
      <c r="E246" s="372"/>
      <c r="F246" s="373"/>
      <c r="G246" s="129"/>
      <c r="H246" s="131"/>
      <c r="I246" s="131"/>
      <c r="J246" s="131"/>
      <c r="K246" s="131"/>
      <c r="L246" s="130"/>
    </row>
    <row r="247" spans="1:12" x14ac:dyDescent="0.2">
      <c r="A247" s="2">
        <v>1</v>
      </c>
      <c r="B247" s="1" t="s">
        <v>58</v>
      </c>
      <c r="C247" s="2" t="s">
        <v>60</v>
      </c>
      <c r="D247" s="73">
        <f>+'presupuesto de obra'!D253/2.5</f>
        <v>12</v>
      </c>
      <c r="E247" s="3">
        <v>5740</v>
      </c>
      <c r="F247" s="20">
        <f>+E247*D247</f>
        <v>68880</v>
      </c>
      <c r="G247" s="129"/>
      <c r="H247" s="131"/>
      <c r="I247" s="131"/>
      <c r="J247" s="131"/>
      <c r="K247" s="131"/>
      <c r="L247" s="130"/>
    </row>
    <row r="248" spans="1:12" ht="15" x14ac:dyDescent="0.2">
      <c r="A248" s="2">
        <v>2</v>
      </c>
      <c r="B248" s="1" t="s">
        <v>237</v>
      </c>
      <c r="C248" s="2" t="s">
        <v>61</v>
      </c>
      <c r="D248" s="73">
        <f>+'presupuesto de obra'!D254/2.5</f>
        <v>13.332000000000003</v>
      </c>
      <c r="E248" s="3">
        <f>+E237</f>
        <v>18419</v>
      </c>
      <c r="F248" s="20">
        <f>+E248*D248</f>
        <v>245562.10800000004</v>
      </c>
      <c r="G248" s="129"/>
      <c r="H248" s="131"/>
      <c r="I248" s="131"/>
      <c r="J248" s="131"/>
      <c r="K248" s="131"/>
      <c r="L248" s="130"/>
    </row>
    <row r="249" spans="1:12" ht="13.5" thickBot="1" x14ac:dyDescent="0.25">
      <c r="A249" s="2">
        <v>3</v>
      </c>
      <c r="B249" s="1" t="s">
        <v>451</v>
      </c>
      <c r="C249" s="2" t="s">
        <v>44</v>
      </c>
      <c r="D249" s="73">
        <f>+'presupuesto de obra'!D255/2.5</f>
        <v>27.580000000000002</v>
      </c>
      <c r="E249" s="55">
        <v>62416</v>
      </c>
      <c r="F249" s="27">
        <f>+D249*E249</f>
        <v>1721433.28</v>
      </c>
      <c r="G249" s="129"/>
      <c r="H249" s="131"/>
      <c r="I249" s="131"/>
      <c r="J249" s="131"/>
      <c r="K249" s="131"/>
      <c r="L249" s="130"/>
    </row>
    <row r="250" spans="1:12" ht="13.5" thickBot="1" x14ac:dyDescent="0.25">
      <c r="A250" s="1"/>
      <c r="B250" s="1"/>
      <c r="C250" s="1"/>
      <c r="D250" s="75"/>
      <c r="E250" s="57" t="s">
        <v>45</v>
      </c>
      <c r="F250" s="84">
        <f>SUM(F247:F249)</f>
        <v>2035875.388</v>
      </c>
      <c r="G250" s="129"/>
      <c r="H250" s="131"/>
      <c r="I250" s="131"/>
      <c r="J250" s="131"/>
      <c r="K250" s="131"/>
      <c r="L250" s="130"/>
    </row>
    <row r="251" spans="1:12" x14ac:dyDescent="0.2">
      <c r="A251" s="87" t="s">
        <v>91</v>
      </c>
      <c r="B251" s="8" t="s">
        <v>68</v>
      </c>
      <c r="C251" s="368"/>
      <c r="D251" s="363"/>
      <c r="E251" s="363"/>
      <c r="F251" s="364"/>
      <c r="G251" s="129"/>
      <c r="H251" s="131"/>
      <c r="I251" s="131"/>
      <c r="J251" s="131"/>
      <c r="K251" s="131"/>
      <c r="L251" s="130"/>
    </row>
    <row r="252" spans="1:12" x14ac:dyDescent="0.2">
      <c r="A252" s="2">
        <v>1</v>
      </c>
      <c r="B252" s="1" t="s">
        <v>58</v>
      </c>
      <c r="C252" s="2" t="s">
        <v>60</v>
      </c>
      <c r="D252" s="73"/>
      <c r="E252" s="3">
        <v>5740</v>
      </c>
      <c r="F252" s="20">
        <f>+E252*D252</f>
        <v>0</v>
      </c>
      <c r="G252" s="129"/>
      <c r="H252" s="131"/>
      <c r="I252" s="131"/>
      <c r="J252" s="131"/>
      <c r="K252" s="131"/>
      <c r="L252" s="130"/>
    </row>
    <row r="253" spans="1:12" ht="15" x14ac:dyDescent="0.2">
      <c r="A253" s="2">
        <v>2</v>
      </c>
      <c r="B253" s="1" t="s">
        <v>207</v>
      </c>
      <c r="C253" s="2" t="s">
        <v>61</v>
      </c>
      <c r="D253" s="73"/>
      <c r="E253" s="3">
        <f>E248</f>
        <v>18419</v>
      </c>
      <c r="F253" s="20">
        <f>+E253*D253</f>
        <v>0</v>
      </c>
      <c r="G253" s="129"/>
      <c r="H253" s="131"/>
      <c r="I253" s="131"/>
      <c r="J253" s="131"/>
      <c r="K253" s="131"/>
      <c r="L253" s="130"/>
    </row>
    <row r="254" spans="1:12" x14ac:dyDescent="0.2">
      <c r="A254" s="2">
        <v>3</v>
      </c>
      <c r="B254" s="1" t="s">
        <v>70</v>
      </c>
      <c r="C254" s="2" t="s">
        <v>44</v>
      </c>
      <c r="D254" s="73"/>
      <c r="E254" s="3">
        <v>16413</v>
      </c>
      <c r="F254" s="20">
        <f>+E254*D254</f>
        <v>0</v>
      </c>
      <c r="G254" s="129"/>
      <c r="H254" s="131"/>
      <c r="I254" s="131"/>
      <c r="J254" s="131"/>
      <c r="K254" s="131"/>
      <c r="L254" s="130"/>
    </row>
    <row r="255" spans="1:12" ht="15" x14ac:dyDescent="0.2">
      <c r="A255" s="2">
        <v>4</v>
      </c>
      <c r="B255" s="1" t="s">
        <v>71</v>
      </c>
      <c r="C255" s="2" t="s">
        <v>61</v>
      </c>
      <c r="D255" s="73"/>
      <c r="E255" s="3">
        <v>100435</v>
      </c>
      <c r="F255" s="20">
        <f>+E255*D255</f>
        <v>0</v>
      </c>
      <c r="G255" s="129"/>
      <c r="H255" s="131"/>
      <c r="I255" s="131"/>
      <c r="J255" s="131"/>
      <c r="K255" s="131"/>
      <c r="L255" s="130"/>
    </row>
    <row r="256" spans="1:12" ht="13.5" thickBot="1" x14ac:dyDescent="0.25">
      <c r="A256" s="2">
        <v>5</v>
      </c>
      <c r="B256" s="1" t="s">
        <v>72</v>
      </c>
      <c r="C256" s="2" t="s">
        <v>30</v>
      </c>
      <c r="D256" s="73"/>
      <c r="E256" s="55" t="e">
        <f>+#REF!</f>
        <v>#REF!</v>
      </c>
      <c r="F256" s="20" t="e">
        <f>+E256*D256</f>
        <v>#REF!</v>
      </c>
      <c r="G256" s="129"/>
      <c r="H256" s="131"/>
      <c r="I256" s="131"/>
      <c r="J256" s="131"/>
      <c r="K256" s="131"/>
      <c r="L256" s="130"/>
    </row>
    <row r="257" spans="1:12" ht="13.5" thickBot="1" x14ac:dyDescent="0.25">
      <c r="A257" s="2"/>
      <c r="B257" s="1"/>
      <c r="C257" s="2"/>
      <c r="D257" s="74"/>
      <c r="E257" s="56" t="s">
        <v>45</v>
      </c>
      <c r="F257" s="84" t="e">
        <f>SUM(F252:F256)</f>
        <v>#REF!</v>
      </c>
      <c r="G257" s="129"/>
      <c r="H257" s="131"/>
      <c r="I257" s="131"/>
      <c r="J257" s="131"/>
      <c r="K257" s="131"/>
      <c r="L257" s="130"/>
    </row>
    <row r="258" spans="1:12" x14ac:dyDescent="0.2">
      <c r="A258" s="87" t="s">
        <v>92</v>
      </c>
      <c r="B258" s="8" t="s">
        <v>74</v>
      </c>
      <c r="C258" s="368"/>
      <c r="D258" s="363"/>
      <c r="E258" s="363"/>
      <c r="F258" s="364"/>
      <c r="G258" s="129"/>
      <c r="H258" s="131"/>
      <c r="I258" s="131"/>
      <c r="J258" s="131"/>
      <c r="K258" s="131"/>
      <c r="L258" s="130"/>
    </row>
    <row r="259" spans="1:12" x14ac:dyDescent="0.2">
      <c r="A259" s="2">
        <v>1</v>
      </c>
      <c r="B259" s="1" t="s">
        <v>58</v>
      </c>
      <c r="C259" s="2" t="s">
        <v>60</v>
      </c>
      <c r="D259" s="73"/>
      <c r="E259" s="3">
        <v>5740</v>
      </c>
      <c r="F259" s="20">
        <f t="shared" ref="F259:F264" si="9">+E259*D259</f>
        <v>0</v>
      </c>
      <c r="G259" s="129"/>
      <c r="H259" s="131"/>
      <c r="I259" s="131"/>
      <c r="J259" s="131"/>
      <c r="K259" s="131"/>
      <c r="L259" s="130"/>
    </row>
    <row r="260" spans="1:12" ht="15" x14ac:dyDescent="0.2">
      <c r="A260" s="2">
        <v>2</v>
      </c>
      <c r="B260" s="1" t="s">
        <v>207</v>
      </c>
      <c r="C260" s="2" t="s">
        <v>61</v>
      </c>
      <c r="D260" s="73"/>
      <c r="E260" s="3">
        <f>E253</f>
        <v>18419</v>
      </c>
      <c r="F260" s="20">
        <f t="shared" si="9"/>
        <v>0</v>
      </c>
      <c r="G260" s="129"/>
      <c r="H260" s="131"/>
      <c r="I260" s="131"/>
      <c r="J260" s="131"/>
      <c r="K260" s="131"/>
      <c r="L260" s="130"/>
    </row>
    <row r="261" spans="1:12" x14ac:dyDescent="0.2">
      <c r="A261" s="2">
        <v>3</v>
      </c>
      <c r="B261" s="1" t="s">
        <v>70</v>
      </c>
      <c r="C261" s="2" t="s">
        <v>44</v>
      </c>
      <c r="D261" s="73"/>
      <c r="E261" s="3">
        <v>16413</v>
      </c>
      <c r="F261" s="20">
        <f t="shared" si="9"/>
        <v>0</v>
      </c>
      <c r="G261" s="129"/>
      <c r="H261" s="131"/>
      <c r="I261" s="131"/>
      <c r="J261" s="131"/>
      <c r="K261" s="131"/>
      <c r="L261" s="130"/>
    </row>
    <row r="262" spans="1:12" ht="15" x14ac:dyDescent="0.2">
      <c r="A262" s="2">
        <v>4</v>
      </c>
      <c r="B262" s="1" t="s">
        <v>71</v>
      </c>
      <c r="C262" s="2" t="s">
        <v>61</v>
      </c>
      <c r="D262" s="73"/>
      <c r="E262" s="3">
        <v>100435</v>
      </c>
      <c r="F262" s="20">
        <f t="shared" si="9"/>
        <v>0</v>
      </c>
      <c r="G262" s="129"/>
      <c r="H262" s="131"/>
      <c r="I262" s="131"/>
      <c r="J262" s="131"/>
      <c r="K262" s="131"/>
      <c r="L262" s="130"/>
    </row>
    <row r="263" spans="1:12" x14ac:dyDescent="0.2">
      <c r="A263" s="2">
        <v>5</v>
      </c>
      <c r="B263" s="1" t="s">
        <v>75</v>
      </c>
      <c r="C263" s="2" t="s">
        <v>60</v>
      </c>
      <c r="D263" s="73"/>
      <c r="E263" s="3">
        <v>24524</v>
      </c>
      <c r="F263" s="20">
        <f t="shared" si="9"/>
        <v>0</v>
      </c>
      <c r="G263" s="129"/>
      <c r="H263" s="131"/>
      <c r="I263" s="131"/>
      <c r="J263" s="131"/>
      <c r="K263" s="131"/>
      <c r="L263" s="130"/>
    </row>
    <row r="264" spans="1:12" ht="13.5" thickBot="1" x14ac:dyDescent="0.25">
      <c r="A264" s="2">
        <v>6</v>
      </c>
      <c r="B264" s="1" t="s">
        <v>72</v>
      </c>
      <c r="C264" s="2" t="s">
        <v>30</v>
      </c>
      <c r="D264" s="73"/>
      <c r="E264" s="55">
        <v>6000000</v>
      </c>
      <c r="F264" s="20">
        <f t="shared" si="9"/>
        <v>0</v>
      </c>
      <c r="G264" s="129"/>
      <c r="H264" s="131"/>
      <c r="I264" s="131"/>
      <c r="J264" s="131"/>
      <c r="K264" s="131"/>
      <c r="L264" s="130"/>
    </row>
    <row r="265" spans="1:12" ht="13.5" thickBot="1" x14ac:dyDescent="0.25">
      <c r="A265" s="2"/>
      <c r="B265" s="1"/>
      <c r="C265" s="2"/>
      <c r="D265" s="74"/>
      <c r="E265" s="56" t="s">
        <v>45</v>
      </c>
      <c r="F265" s="84">
        <f>SUM(F259:F264)</f>
        <v>0</v>
      </c>
      <c r="G265" s="129"/>
      <c r="H265" s="131"/>
      <c r="I265" s="131"/>
      <c r="J265" s="131"/>
      <c r="K265" s="131"/>
      <c r="L265" s="130"/>
    </row>
    <row r="266" spans="1:12" x14ac:dyDescent="0.2">
      <c r="A266" s="87">
        <v>1.1100000000000001</v>
      </c>
      <c r="B266" s="8" t="s">
        <v>166</v>
      </c>
      <c r="C266" s="368"/>
      <c r="D266" s="363"/>
      <c r="E266" s="363"/>
      <c r="F266" s="364"/>
      <c r="G266" s="129"/>
      <c r="H266" s="131"/>
      <c r="I266" s="131"/>
      <c r="J266" s="131"/>
      <c r="K266" s="131"/>
      <c r="L266" s="130"/>
    </row>
    <row r="267" spans="1:12" x14ac:dyDescent="0.2">
      <c r="A267" s="87" t="s">
        <v>67</v>
      </c>
      <c r="B267" s="8" t="s">
        <v>64</v>
      </c>
      <c r="C267" s="371"/>
      <c r="D267" s="372"/>
      <c r="E267" s="372"/>
      <c r="F267" s="373"/>
      <c r="G267" s="129"/>
      <c r="H267" s="131"/>
      <c r="I267" s="131"/>
      <c r="J267" s="131"/>
      <c r="K267" s="131"/>
      <c r="L267" s="130"/>
    </row>
    <row r="268" spans="1:12" x14ac:dyDescent="0.2">
      <c r="A268" s="2">
        <v>1</v>
      </c>
      <c r="B268" s="1" t="s">
        <v>58</v>
      </c>
      <c r="C268" s="2" t="s">
        <v>60</v>
      </c>
      <c r="D268" s="73"/>
      <c r="E268" s="3">
        <f>+E252</f>
        <v>5740</v>
      </c>
      <c r="F268" s="20">
        <f>+E268*D268</f>
        <v>0</v>
      </c>
      <c r="G268" s="129"/>
      <c r="H268" s="131"/>
      <c r="I268" s="131"/>
      <c r="J268" s="131"/>
      <c r="K268" s="131"/>
      <c r="L268" s="130"/>
    </row>
    <row r="269" spans="1:12" ht="15" x14ac:dyDescent="0.2">
      <c r="A269" s="2">
        <v>2</v>
      </c>
      <c r="B269" s="1" t="s">
        <v>207</v>
      </c>
      <c r="C269" s="2" t="s">
        <v>61</v>
      </c>
      <c r="D269" s="73"/>
      <c r="E269" s="3">
        <f>+E260</f>
        <v>18419</v>
      </c>
      <c r="F269" s="20">
        <f>+E269*D269</f>
        <v>0</v>
      </c>
      <c r="G269" s="129"/>
      <c r="H269" s="131"/>
      <c r="I269" s="131"/>
      <c r="J269" s="131"/>
      <c r="K269" s="131"/>
      <c r="L269" s="130"/>
    </row>
    <row r="270" spans="1:12" x14ac:dyDescent="0.2">
      <c r="A270" s="2">
        <v>3</v>
      </c>
      <c r="B270" s="1" t="s">
        <v>76</v>
      </c>
      <c r="C270" s="2" t="s">
        <v>44</v>
      </c>
      <c r="D270" s="73"/>
      <c r="E270" s="3">
        <v>270068</v>
      </c>
      <c r="F270" s="20">
        <f>+E270*D270</f>
        <v>0</v>
      </c>
      <c r="G270" s="129"/>
      <c r="H270" s="131"/>
      <c r="I270" s="131"/>
      <c r="J270" s="131"/>
      <c r="K270" s="131"/>
      <c r="L270" s="130"/>
    </row>
    <row r="271" spans="1:12" ht="13.5" thickBot="1" x14ac:dyDescent="0.25">
      <c r="A271" s="2">
        <v>4</v>
      </c>
      <c r="B271" s="1" t="s">
        <v>77</v>
      </c>
      <c r="C271" s="2" t="s">
        <v>44</v>
      </c>
      <c r="D271" s="73"/>
      <c r="E271" s="55">
        <v>446131</v>
      </c>
      <c r="F271" s="27">
        <f>+E271*D271</f>
        <v>0</v>
      </c>
      <c r="G271" s="129"/>
      <c r="H271" s="131"/>
      <c r="I271" s="131"/>
      <c r="J271" s="131"/>
      <c r="K271" s="131"/>
      <c r="L271" s="130"/>
    </row>
    <row r="272" spans="1:12" ht="13.5" thickBot="1" x14ac:dyDescent="0.25">
      <c r="A272" s="2"/>
      <c r="B272" s="1"/>
      <c r="C272" s="2"/>
      <c r="D272" s="74"/>
      <c r="E272" s="56" t="s">
        <v>45</v>
      </c>
      <c r="F272" s="84">
        <f>SUM(F268:F271)</f>
        <v>0</v>
      </c>
      <c r="G272" s="129"/>
      <c r="H272" s="131"/>
      <c r="I272" s="131"/>
      <c r="J272" s="131"/>
      <c r="K272" s="131"/>
      <c r="L272" s="130"/>
    </row>
    <row r="273" spans="1:12" x14ac:dyDescent="0.2">
      <c r="A273" s="87" t="s">
        <v>73</v>
      </c>
      <c r="B273" s="8" t="s">
        <v>79</v>
      </c>
      <c r="C273" s="368"/>
      <c r="D273" s="363"/>
      <c r="E273" s="363"/>
      <c r="F273" s="364"/>
      <c r="G273" s="129"/>
      <c r="H273" s="131"/>
      <c r="I273" s="131"/>
      <c r="J273" s="131"/>
      <c r="K273" s="131"/>
      <c r="L273" s="130"/>
    </row>
    <row r="274" spans="1:12" x14ac:dyDescent="0.2">
      <c r="A274" s="2">
        <v>1</v>
      </c>
      <c r="B274" s="24" t="s">
        <v>78</v>
      </c>
      <c r="C274" s="2" t="s">
        <v>44</v>
      </c>
      <c r="D274" s="73"/>
      <c r="E274" s="3">
        <v>316159</v>
      </c>
      <c r="F274" s="20">
        <f>+E274*D274</f>
        <v>0</v>
      </c>
      <c r="G274" s="129"/>
      <c r="H274" s="131"/>
      <c r="I274" s="131"/>
      <c r="J274" s="131"/>
      <c r="K274" s="131"/>
      <c r="L274" s="130"/>
    </row>
    <row r="275" spans="1:12" x14ac:dyDescent="0.2">
      <c r="A275" s="2">
        <v>2</v>
      </c>
      <c r="B275" s="1" t="s">
        <v>80</v>
      </c>
      <c r="C275" s="2" t="s">
        <v>46</v>
      </c>
      <c r="D275" s="73"/>
      <c r="E275" s="3">
        <v>466957</v>
      </c>
      <c r="F275" s="20">
        <f>+E275*D275</f>
        <v>0</v>
      </c>
      <c r="G275" s="129"/>
      <c r="H275" s="131"/>
      <c r="I275" s="131"/>
      <c r="J275" s="131"/>
      <c r="K275" s="131"/>
      <c r="L275" s="130"/>
    </row>
    <row r="276" spans="1:12" x14ac:dyDescent="0.2">
      <c r="A276" s="2">
        <v>3</v>
      </c>
      <c r="B276" s="1" t="s">
        <v>81</v>
      </c>
      <c r="C276" s="2" t="s">
        <v>46</v>
      </c>
      <c r="D276" s="73"/>
      <c r="E276" s="3">
        <v>214690</v>
      </c>
      <c r="F276" s="20">
        <f>+E276*D276</f>
        <v>0</v>
      </c>
      <c r="G276" s="129"/>
      <c r="H276" s="131"/>
      <c r="I276" s="131"/>
      <c r="J276" s="131"/>
      <c r="K276" s="131"/>
      <c r="L276" s="130"/>
    </row>
    <row r="277" spans="1:12" ht="13.5" thickBot="1" x14ac:dyDescent="0.25">
      <c r="A277" s="2">
        <v>4</v>
      </c>
      <c r="B277" s="1" t="s">
        <v>82</v>
      </c>
      <c r="C277" s="2" t="s">
        <v>44</v>
      </c>
      <c r="D277" s="73"/>
      <c r="E277" s="55">
        <v>205850</v>
      </c>
      <c r="F277" s="27">
        <f>+E277*D277</f>
        <v>0</v>
      </c>
      <c r="G277" s="129"/>
      <c r="H277" s="131"/>
      <c r="I277" s="131"/>
      <c r="J277" s="131"/>
      <c r="K277" s="131"/>
      <c r="L277" s="130"/>
    </row>
    <row r="278" spans="1:12" ht="13.5" thickBot="1" x14ac:dyDescent="0.25">
      <c r="A278" s="2"/>
      <c r="B278" s="1"/>
      <c r="C278" s="2"/>
      <c r="D278" s="74"/>
      <c r="E278" s="56" t="s">
        <v>45</v>
      </c>
      <c r="F278" s="84">
        <f>SUM(F274:F277)</f>
        <v>0</v>
      </c>
      <c r="G278" s="129"/>
      <c r="H278" s="131"/>
      <c r="I278" s="131"/>
      <c r="J278" s="131"/>
      <c r="K278" s="131"/>
      <c r="L278" s="130"/>
    </row>
    <row r="279" spans="1:12" x14ac:dyDescent="0.2">
      <c r="A279" s="87">
        <v>1.1200000000000001</v>
      </c>
      <c r="B279" s="8" t="s">
        <v>179</v>
      </c>
      <c r="C279" s="368"/>
      <c r="D279" s="363"/>
      <c r="E279" s="363"/>
      <c r="F279" s="364"/>
      <c r="G279" s="129"/>
      <c r="H279" s="131"/>
      <c r="I279" s="131"/>
      <c r="J279" s="131"/>
      <c r="K279" s="131"/>
      <c r="L279" s="130"/>
    </row>
    <row r="280" spans="1:12" x14ac:dyDescent="0.2">
      <c r="A280" s="2">
        <v>1</v>
      </c>
      <c r="B280" s="1" t="s">
        <v>83</v>
      </c>
      <c r="C280" s="2" t="s">
        <v>60</v>
      </c>
      <c r="D280" s="73">
        <f>+'presupuesto de obra'!D55/2.5</f>
        <v>66.06</v>
      </c>
      <c r="E280" s="3">
        <f>+E268</f>
        <v>5740</v>
      </c>
      <c r="F280" s="20">
        <f>+E280*D280</f>
        <v>379184.4</v>
      </c>
      <c r="G280" s="129"/>
      <c r="H280" s="131"/>
      <c r="I280" s="131"/>
      <c r="J280" s="131"/>
      <c r="K280" s="131"/>
      <c r="L280" s="130"/>
    </row>
    <row r="281" spans="1:12" ht="15" x14ac:dyDescent="0.2">
      <c r="A281" s="2">
        <v>2</v>
      </c>
      <c r="B281" s="1" t="s">
        <v>207</v>
      </c>
      <c r="C281" s="2" t="s">
        <v>61</v>
      </c>
      <c r="D281" s="73">
        <f>+'presupuesto de obra'!D56/2.5</f>
        <v>58.52</v>
      </c>
      <c r="E281" s="3">
        <f>+E269</f>
        <v>18419</v>
      </c>
      <c r="F281" s="20">
        <f>+E281*D281</f>
        <v>1077879.8800000001</v>
      </c>
      <c r="G281" s="129"/>
      <c r="H281" s="131"/>
      <c r="I281" s="131"/>
      <c r="J281" s="131"/>
      <c r="K281" s="131"/>
      <c r="L281" s="130"/>
    </row>
    <row r="282" spans="1:12" ht="13.5" thickBot="1" x14ac:dyDescent="0.25">
      <c r="A282" s="2">
        <v>3</v>
      </c>
      <c r="B282" s="1" t="s">
        <v>169</v>
      </c>
      <c r="C282" s="2" t="s">
        <v>44</v>
      </c>
      <c r="D282" s="73">
        <f>+'presupuesto de obra'!D57/2.5</f>
        <v>130.4</v>
      </c>
      <c r="E282" s="55">
        <v>93822</v>
      </c>
      <c r="F282" s="27">
        <f>+D282*E282</f>
        <v>12234388.800000001</v>
      </c>
      <c r="G282" s="129"/>
      <c r="H282" s="131"/>
      <c r="I282" s="131"/>
      <c r="J282" s="131"/>
      <c r="K282" s="131"/>
      <c r="L282" s="130"/>
    </row>
    <row r="283" spans="1:12" ht="13.5" thickBot="1" x14ac:dyDescent="0.25">
      <c r="A283" s="2"/>
      <c r="B283" s="1"/>
      <c r="C283" s="2"/>
      <c r="D283" s="74"/>
      <c r="E283" s="56" t="s">
        <v>45</v>
      </c>
      <c r="F283" s="84">
        <f>SUM(F280:F282)</f>
        <v>13691453.080000002</v>
      </c>
      <c r="G283" s="129"/>
      <c r="H283" s="131"/>
      <c r="I283" s="131"/>
      <c r="J283" s="131"/>
      <c r="K283" s="131"/>
      <c r="L283" s="130"/>
    </row>
    <row r="284" spans="1:12" x14ac:dyDescent="0.2">
      <c r="A284" s="87">
        <v>1.1299999999999999</v>
      </c>
      <c r="B284" s="8" t="s">
        <v>180</v>
      </c>
      <c r="C284" s="368"/>
      <c r="D284" s="363"/>
      <c r="E284" s="363"/>
      <c r="F284" s="364"/>
      <c r="G284" s="129"/>
      <c r="H284" s="131"/>
      <c r="I284" s="131"/>
      <c r="J284" s="131"/>
      <c r="K284" s="131"/>
      <c r="L284" s="130"/>
    </row>
    <row r="285" spans="1:12" ht="14.25" x14ac:dyDescent="0.2">
      <c r="A285" s="2">
        <v>1</v>
      </c>
      <c r="B285" s="9" t="str">
        <f>+B280</f>
        <v>Lozalizacion y replanteo</v>
      </c>
      <c r="C285" s="19" t="s">
        <v>170</v>
      </c>
      <c r="D285" s="73">
        <f>+'presupuesto de obra'!D288/2.5</f>
        <v>285.54000000000002</v>
      </c>
      <c r="E285" s="3">
        <v>5740</v>
      </c>
      <c r="F285" s="20">
        <f t="shared" ref="F285:F292" si="10">+E285*D285</f>
        <v>1638999.6</v>
      </c>
      <c r="G285" s="129"/>
      <c r="H285" s="131"/>
      <c r="I285" s="131"/>
      <c r="J285" s="131"/>
      <c r="K285" s="131"/>
      <c r="L285" s="130"/>
    </row>
    <row r="286" spans="1:12" ht="15" x14ac:dyDescent="0.2">
      <c r="A286" s="2">
        <v>2</v>
      </c>
      <c r="B286" s="9" t="str">
        <f>+B269</f>
        <v>Excavacion a maquina con retiro de sobrantes</v>
      </c>
      <c r="C286" s="2" t="s">
        <v>61</v>
      </c>
      <c r="D286" s="73">
        <f>+'presupuesto de obra'!D289/2.5</f>
        <v>292.20400000000006</v>
      </c>
      <c r="E286" s="3">
        <f>E269</f>
        <v>18419</v>
      </c>
      <c r="F286" s="20">
        <f t="shared" si="10"/>
        <v>5382105.4760000017</v>
      </c>
      <c r="G286" s="129"/>
      <c r="H286" s="131"/>
      <c r="I286" s="131"/>
      <c r="J286" s="131"/>
      <c r="K286" s="131"/>
      <c r="L286" s="130"/>
    </row>
    <row r="287" spans="1:12" x14ac:dyDescent="0.2">
      <c r="A287" s="2">
        <v>3</v>
      </c>
      <c r="B287" s="9" t="s">
        <v>171</v>
      </c>
      <c r="C287" s="19" t="s">
        <v>44</v>
      </c>
      <c r="D287" s="73">
        <f>+'presupuesto de obra'!D290/2.5</f>
        <v>244.8</v>
      </c>
      <c r="E287" s="3">
        <v>30538</v>
      </c>
      <c r="F287" s="20">
        <f t="shared" si="10"/>
        <v>7475702.4000000004</v>
      </c>
      <c r="G287" s="129"/>
      <c r="H287" s="131"/>
      <c r="I287" s="131"/>
      <c r="J287" s="131"/>
      <c r="K287" s="131"/>
      <c r="L287" s="130"/>
    </row>
    <row r="288" spans="1:12" x14ac:dyDescent="0.2">
      <c r="A288" s="2">
        <v>4</v>
      </c>
      <c r="B288" s="9" t="s">
        <v>172</v>
      </c>
      <c r="C288" s="2" t="s">
        <v>44</v>
      </c>
      <c r="D288" s="73">
        <f>+'presupuesto de obra'!D291/2.5</f>
        <v>22.8</v>
      </c>
      <c r="E288" s="3">
        <v>19384</v>
      </c>
      <c r="F288" s="20">
        <f t="shared" si="10"/>
        <v>441955.2</v>
      </c>
      <c r="G288" s="129"/>
      <c r="H288" s="131"/>
      <c r="I288" s="131"/>
      <c r="J288" s="131"/>
      <c r="K288" s="131"/>
      <c r="L288" s="130"/>
    </row>
    <row r="289" spans="1:15" ht="14.25" x14ac:dyDescent="0.2">
      <c r="A289" s="2">
        <v>5</v>
      </c>
      <c r="B289" s="9" t="s">
        <v>173</v>
      </c>
      <c r="C289" s="19" t="s">
        <v>170</v>
      </c>
      <c r="D289" s="73">
        <f>+'presupuesto de obra'!D292/2.5</f>
        <v>1005.9280000000001</v>
      </c>
      <c r="E289" s="3">
        <v>2947</v>
      </c>
      <c r="F289" s="20">
        <f t="shared" si="10"/>
        <v>2964469.8160000001</v>
      </c>
      <c r="G289" s="129"/>
      <c r="H289" s="131"/>
      <c r="I289" s="131"/>
      <c r="J289" s="131"/>
      <c r="K289" s="131"/>
      <c r="L289" s="130"/>
    </row>
    <row r="290" spans="1:15" ht="15" x14ac:dyDescent="0.2">
      <c r="A290" s="2">
        <v>6</v>
      </c>
      <c r="B290" s="9" t="str">
        <f>+B255</f>
        <v>Suministro e intalacion de grava fina</v>
      </c>
      <c r="C290" s="2" t="s">
        <v>61</v>
      </c>
      <c r="D290" s="73">
        <f>+'presupuesto de obra'!D293/2.5</f>
        <v>201.44</v>
      </c>
      <c r="E290" s="3">
        <v>104882</v>
      </c>
      <c r="F290" s="20">
        <f t="shared" si="10"/>
        <v>21127430.079999998</v>
      </c>
      <c r="G290" s="130"/>
      <c r="H290" s="131"/>
      <c r="I290" s="131"/>
      <c r="J290" s="131"/>
      <c r="K290" s="131"/>
      <c r="L290" s="130"/>
      <c r="M290" s="130"/>
      <c r="N290" s="130"/>
      <c r="O290" s="130"/>
    </row>
    <row r="291" spans="1:15" x14ac:dyDescent="0.2">
      <c r="A291" s="2">
        <v>7</v>
      </c>
      <c r="B291" s="9" t="s">
        <v>174</v>
      </c>
      <c r="C291" s="2" t="s">
        <v>44</v>
      </c>
      <c r="D291" s="73">
        <f>+'presupuesto de obra'!D295/2.5</f>
        <v>189.66800000000001</v>
      </c>
      <c r="E291" s="3">
        <v>41478</v>
      </c>
      <c r="F291" s="20">
        <f t="shared" si="10"/>
        <v>7867049.3040000005</v>
      </c>
      <c r="G291" s="129"/>
      <c r="H291" s="131"/>
      <c r="I291" s="131"/>
      <c r="J291" s="131"/>
      <c r="K291" s="131"/>
      <c r="L291" s="130"/>
    </row>
    <row r="292" spans="1:15" ht="26.25" thickBot="1" x14ac:dyDescent="0.25">
      <c r="A292" s="2">
        <v>8</v>
      </c>
      <c r="B292" s="9" t="s">
        <v>49</v>
      </c>
      <c r="C292" s="2" t="s">
        <v>61</v>
      </c>
      <c r="D292" s="73">
        <f>+'presupuesto de obra'!D296/2.5</f>
        <v>90.764000000000038</v>
      </c>
      <c r="E292" s="55">
        <v>10949</v>
      </c>
      <c r="F292" s="27">
        <f t="shared" si="10"/>
        <v>993775.03600000043</v>
      </c>
      <c r="G292" s="129"/>
      <c r="H292" s="129"/>
      <c r="I292" s="129"/>
      <c r="J292" s="129"/>
      <c r="K292" s="129"/>
      <c r="L292" s="130"/>
    </row>
    <row r="293" spans="1:15" ht="13.5" thickBot="1" x14ac:dyDescent="0.25">
      <c r="A293" s="2"/>
      <c r="B293" s="1"/>
      <c r="C293" s="2"/>
      <c r="D293" s="74"/>
      <c r="E293" s="56" t="s">
        <v>45</v>
      </c>
      <c r="F293" s="84">
        <f>SUM(F285:F292)</f>
        <v>47891486.911999993</v>
      </c>
      <c r="G293" s="129"/>
      <c r="H293" s="129"/>
      <c r="I293" s="129"/>
      <c r="J293" s="129"/>
      <c r="K293" s="129"/>
      <c r="L293" s="130"/>
    </row>
    <row r="294" spans="1:15" x14ac:dyDescent="0.2">
      <c r="A294" s="87">
        <v>1.1399999999999999</v>
      </c>
      <c r="B294" s="8" t="s">
        <v>50</v>
      </c>
      <c r="C294" s="368"/>
      <c r="D294" s="363"/>
      <c r="E294" s="363"/>
      <c r="F294" s="364"/>
      <c r="G294" s="129"/>
      <c r="H294" s="129"/>
      <c r="I294" s="129"/>
      <c r="J294" s="129"/>
      <c r="K294" s="129"/>
      <c r="L294" s="130"/>
    </row>
    <row r="295" spans="1:15" ht="13.5" thickBot="1" x14ac:dyDescent="0.25">
      <c r="A295" s="2">
        <v>1</v>
      </c>
      <c r="B295" s="1" t="s">
        <v>51</v>
      </c>
      <c r="C295" s="2" t="s">
        <v>60</v>
      </c>
      <c r="D295" s="73"/>
      <c r="E295" s="55">
        <v>19345</v>
      </c>
      <c r="F295" s="27">
        <f>D295*E295</f>
        <v>0</v>
      </c>
      <c r="G295" s="129"/>
      <c r="H295" s="129"/>
      <c r="I295" s="129"/>
      <c r="J295" s="129"/>
      <c r="K295" s="129"/>
      <c r="L295" s="130"/>
    </row>
    <row r="296" spans="1:15" ht="13.5" thickBot="1" x14ac:dyDescent="0.25">
      <c r="A296" s="2"/>
      <c r="B296" s="1"/>
      <c r="C296" s="2"/>
      <c r="D296" s="74"/>
      <c r="E296" s="56" t="s">
        <v>45</v>
      </c>
      <c r="F296" s="84">
        <f>SUM(F295)</f>
        <v>0</v>
      </c>
      <c r="G296" s="129"/>
      <c r="H296" s="129"/>
      <c r="I296" s="129"/>
      <c r="J296" s="129"/>
      <c r="K296" s="129"/>
      <c r="L296" s="130"/>
    </row>
    <row r="297" spans="1:15" x14ac:dyDescent="0.2">
      <c r="A297" s="87">
        <v>1.1499999999999999</v>
      </c>
      <c r="B297" s="8" t="s">
        <v>99</v>
      </c>
      <c r="C297" s="2"/>
      <c r="D297" s="73"/>
      <c r="E297" s="54"/>
      <c r="F297" s="30"/>
      <c r="G297" s="129"/>
      <c r="H297" s="129"/>
      <c r="I297" s="129"/>
      <c r="J297" s="129"/>
      <c r="K297" s="129"/>
      <c r="L297" s="130"/>
    </row>
    <row r="298" spans="1:15" x14ac:dyDescent="0.2">
      <c r="A298" s="87" t="s">
        <v>181</v>
      </c>
      <c r="B298" s="8" t="s">
        <v>95</v>
      </c>
      <c r="C298" s="2"/>
      <c r="D298" s="73"/>
      <c r="E298" s="3"/>
      <c r="F298" s="20"/>
      <c r="G298" s="129"/>
      <c r="H298" s="129"/>
      <c r="I298" s="129"/>
      <c r="J298" s="129"/>
      <c r="K298" s="129"/>
      <c r="L298" s="130"/>
    </row>
    <row r="299" spans="1:15" ht="38.25" x14ac:dyDescent="0.2">
      <c r="A299" s="5">
        <v>1</v>
      </c>
      <c r="B299" s="9" t="s">
        <v>106</v>
      </c>
      <c r="C299" s="5" t="s">
        <v>46</v>
      </c>
      <c r="D299" s="76"/>
      <c r="E299" s="4">
        <v>310000000</v>
      </c>
      <c r="F299" s="90">
        <f>+E299*D299</f>
        <v>0</v>
      </c>
      <c r="G299" s="129"/>
      <c r="H299" s="129"/>
      <c r="I299" s="129"/>
      <c r="J299" s="129"/>
      <c r="K299" s="129"/>
      <c r="L299" s="130"/>
    </row>
    <row r="300" spans="1:15" ht="51.75" thickBot="1" x14ac:dyDescent="0.25">
      <c r="A300" s="5">
        <v>2</v>
      </c>
      <c r="B300" s="9" t="s">
        <v>154</v>
      </c>
      <c r="C300" s="5" t="s">
        <v>46</v>
      </c>
      <c r="D300" s="76"/>
      <c r="E300" s="58">
        <v>2800000</v>
      </c>
      <c r="F300" s="91">
        <f>+E300*D300</f>
        <v>0</v>
      </c>
      <c r="G300" s="129"/>
      <c r="H300" s="129"/>
      <c r="I300" s="129"/>
      <c r="J300" s="129"/>
      <c r="K300" s="129"/>
      <c r="L300" s="130"/>
    </row>
    <row r="301" spans="1:15" ht="13.5" thickBot="1" x14ac:dyDescent="0.25">
      <c r="A301" s="2"/>
      <c r="B301" s="1"/>
      <c r="C301" s="2"/>
      <c r="D301" s="74"/>
      <c r="E301" s="56" t="s">
        <v>45</v>
      </c>
      <c r="F301" s="84">
        <f>SUM(F299:F300)</f>
        <v>0</v>
      </c>
      <c r="G301" s="129"/>
      <c r="H301" s="129"/>
      <c r="I301" s="129"/>
      <c r="J301" s="129"/>
      <c r="K301" s="129"/>
      <c r="L301" s="130"/>
    </row>
    <row r="302" spans="1:15" x14ac:dyDescent="0.2">
      <c r="A302" s="87" t="s">
        <v>182</v>
      </c>
      <c r="B302" s="8" t="s">
        <v>100</v>
      </c>
      <c r="C302" s="2"/>
      <c r="D302" s="73"/>
      <c r="E302" s="54"/>
      <c r="F302" s="30"/>
      <c r="G302" s="129"/>
      <c r="H302" s="129"/>
      <c r="I302" s="129"/>
      <c r="J302" s="129"/>
      <c r="K302" s="129"/>
      <c r="L302" s="130"/>
    </row>
    <row r="303" spans="1:15" x14ac:dyDescent="0.2">
      <c r="A303" s="2">
        <v>1</v>
      </c>
      <c r="B303" s="9" t="s">
        <v>96</v>
      </c>
      <c r="C303" s="2" t="s">
        <v>46</v>
      </c>
      <c r="D303" s="73"/>
      <c r="E303" s="3">
        <v>132000</v>
      </c>
      <c r="F303" s="20">
        <f>+E303*D303</f>
        <v>0</v>
      </c>
      <c r="G303" s="129"/>
      <c r="H303" s="129"/>
      <c r="I303" s="129"/>
      <c r="J303" s="129"/>
      <c r="K303" s="129"/>
      <c r="L303" s="130"/>
    </row>
    <row r="304" spans="1:15" ht="25.5" x14ac:dyDescent="0.2">
      <c r="A304" s="2">
        <v>2</v>
      </c>
      <c r="B304" s="9" t="s">
        <v>97</v>
      </c>
      <c r="C304" s="2" t="s">
        <v>46</v>
      </c>
      <c r="D304" s="73"/>
      <c r="E304" s="3">
        <v>336000</v>
      </c>
      <c r="F304" s="20">
        <f>+E304*D304</f>
        <v>0</v>
      </c>
      <c r="G304" s="129"/>
      <c r="H304" s="129"/>
      <c r="I304" s="129"/>
      <c r="J304" s="129"/>
      <c r="K304" s="129"/>
      <c r="L304" s="130"/>
    </row>
    <row r="305" spans="1:15" x14ac:dyDescent="0.2">
      <c r="A305" s="2">
        <v>3</v>
      </c>
      <c r="B305" s="9" t="s">
        <v>94</v>
      </c>
      <c r="C305" s="2" t="s">
        <v>44</v>
      </c>
      <c r="D305" s="73"/>
      <c r="E305" s="3">
        <v>78000</v>
      </c>
      <c r="F305" s="20">
        <f>+E305*D305</f>
        <v>0</v>
      </c>
      <c r="G305" s="129"/>
      <c r="H305" s="129"/>
      <c r="I305" s="129"/>
      <c r="J305" s="129"/>
      <c r="K305" s="129"/>
      <c r="L305" s="130"/>
    </row>
    <row r="306" spans="1:15" ht="26.25" thickBot="1" x14ac:dyDescent="0.25">
      <c r="A306" s="2">
        <v>4</v>
      </c>
      <c r="B306" s="9" t="s">
        <v>101</v>
      </c>
      <c r="C306" s="2" t="s">
        <v>30</v>
      </c>
      <c r="D306" s="73"/>
      <c r="E306" s="55">
        <v>8500000</v>
      </c>
      <c r="F306" s="20">
        <f>+E306*D306</f>
        <v>0</v>
      </c>
      <c r="G306" s="129"/>
      <c r="H306" s="129"/>
      <c r="I306" s="129"/>
      <c r="J306" s="129"/>
      <c r="K306" s="129"/>
      <c r="L306" s="130"/>
    </row>
    <row r="307" spans="1:15" ht="13.5" thickBot="1" x14ac:dyDescent="0.25">
      <c r="A307" s="2"/>
      <c r="B307" s="1"/>
      <c r="C307" s="2"/>
      <c r="D307" s="74"/>
      <c r="E307" s="56" t="s">
        <v>45</v>
      </c>
      <c r="F307" s="84">
        <f>SUM(F303:F306)</f>
        <v>0</v>
      </c>
      <c r="G307" s="131"/>
      <c r="H307" s="129"/>
      <c r="I307" s="129"/>
      <c r="J307" s="129"/>
      <c r="K307" s="131"/>
      <c r="L307" s="130"/>
    </row>
    <row r="308" spans="1:15" x14ac:dyDescent="0.2">
      <c r="A308" s="87" t="s">
        <v>183</v>
      </c>
      <c r="B308" s="10" t="s">
        <v>104</v>
      </c>
      <c r="C308" s="2"/>
      <c r="D308" s="73"/>
      <c r="E308" s="54"/>
      <c r="F308" s="30"/>
      <c r="G308" s="129"/>
      <c r="H308" s="129"/>
      <c r="I308" s="129"/>
      <c r="J308" s="129"/>
      <c r="K308" s="129"/>
      <c r="L308" s="130"/>
    </row>
    <row r="309" spans="1:15" ht="64.5" thickBot="1" x14ac:dyDescent="0.25">
      <c r="A309" s="5">
        <v>1</v>
      </c>
      <c r="B309" s="9" t="s">
        <v>110</v>
      </c>
      <c r="C309" s="5" t="s">
        <v>46</v>
      </c>
      <c r="D309" s="76"/>
      <c r="E309" s="58">
        <v>54000000</v>
      </c>
      <c r="F309" s="91">
        <f>+E309*D309</f>
        <v>0</v>
      </c>
      <c r="G309" s="131"/>
      <c r="H309" s="131"/>
      <c r="I309" s="131"/>
      <c r="J309" s="131"/>
      <c r="K309" s="131"/>
      <c r="L309" s="131"/>
      <c r="M309" s="130"/>
      <c r="N309" s="130"/>
      <c r="O309" s="130"/>
    </row>
    <row r="310" spans="1:15" ht="13.5" thickBot="1" x14ac:dyDescent="0.25">
      <c r="A310" s="2"/>
      <c r="B310" s="1"/>
      <c r="C310" s="2"/>
      <c r="D310" s="74"/>
      <c r="E310" s="56" t="s">
        <v>45</v>
      </c>
      <c r="F310" s="92">
        <f>SUM(F309)</f>
        <v>0</v>
      </c>
      <c r="G310" s="129"/>
      <c r="H310" s="127"/>
      <c r="I310" s="127"/>
      <c r="J310" s="127"/>
      <c r="K310" s="127"/>
      <c r="L310" s="129"/>
    </row>
    <row r="311" spans="1:15" x14ac:dyDescent="0.2">
      <c r="A311" s="87" t="s">
        <v>184</v>
      </c>
      <c r="B311" s="10" t="s">
        <v>105</v>
      </c>
      <c r="C311" s="2"/>
      <c r="D311" s="73"/>
      <c r="E311" s="54"/>
      <c r="F311" s="30"/>
      <c r="G311" s="129"/>
      <c r="H311" s="127"/>
      <c r="I311" s="127"/>
      <c r="J311" s="127"/>
      <c r="K311" s="127"/>
      <c r="L311" s="129"/>
    </row>
    <row r="312" spans="1:15" ht="39" thickBot="1" x14ac:dyDescent="0.25">
      <c r="A312" s="5">
        <v>1</v>
      </c>
      <c r="B312" s="9" t="s">
        <v>262</v>
      </c>
      <c r="C312" s="5" t="s">
        <v>46</v>
      </c>
      <c r="D312" s="76"/>
      <c r="E312" s="58">
        <v>280000000</v>
      </c>
      <c r="F312" s="91">
        <f>+E312*D312</f>
        <v>0</v>
      </c>
      <c r="G312" s="129"/>
      <c r="H312" s="127"/>
      <c r="I312" s="127"/>
      <c r="J312" s="127"/>
      <c r="K312" s="127"/>
      <c r="L312" s="129"/>
    </row>
    <row r="313" spans="1:15" ht="13.5" thickBot="1" x14ac:dyDescent="0.25">
      <c r="A313" s="2"/>
      <c r="B313" s="9"/>
      <c r="C313" s="2"/>
      <c r="D313" s="74"/>
      <c r="E313" s="56" t="s">
        <v>45</v>
      </c>
      <c r="F313" s="84">
        <f>SUM(F312)</f>
        <v>0</v>
      </c>
      <c r="G313" s="129"/>
      <c r="H313" s="127"/>
      <c r="I313" s="127"/>
      <c r="J313" s="127"/>
      <c r="K313" s="127"/>
      <c r="L313" s="129"/>
    </row>
    <row r="314" spans="1:15" x14ac:dyDescent="0.2">
      <c r="A314" s="87" t="s">
        <v>185</v>
      </c>
      <c r="B314" s="10" t="s">
        <v>102</v>
      </c>
      <c r="C314" s="2"/>
      <c r="D314" s="73"/>
      <c r="E314" s="54"/>
      <c r="F314" s="30"/>
      <c r="G314" s="129"/>
      <c r="H314" s="59"/>
      <c r="I314" s="59"/>
      <c r="J314" s="59"/>
      <c r="K314" s="59"/>
      <c r="L314" s="130"/>
    </row>
    <row r="315" spans="1:15" ht="51.75" thickBot="1" x14ac:dyDescent="0.25">
      <c r="A315" s="5">
        <v>1</v>
      </c>
      <c r="B315" s="9" t="s">
        <v>103</v>
      </c>
      <c r="C315" s="5" t="s">
        <v>46</v>
      </c>
      <c r="D315" s="76"/>
      <c r="E315" s="58">
        <v>60000000</v>
      </c>
      <c r="F315" s="91">
        <f>+E315*D315</f>
        <v>0</v>
      </c>
      <c r="M315" s="130"/>
    </row>
    <row r="316" spans="1:15" ht="13.5" thickBot="1" x14ac:dyDescent="0.25">
      <c r="A316" s="2"/>
      <c r="B316" s="1"/>
      <c r="C316" s="2"/>
      <c r="D316" s="74"/>
      <c r="E316" s="56" t="s">
        <v>45</v>
      </c>
      <c r="F316" s="84">
        <f>SUM(F315)</f>
        <v>0</v>
      </c>
      <c r="M316" s="130"/>
    </row>
    <row r="317" spans="1:15" ht="38.25" x14ac:dyDescent="0.2">
      <c r="A317" s="93" t="s">
        <v>186</v>
      </c>
      <c r="B317" s="10" t="s">
        <v>156</v>
      </c>
      <c r="C317" s="2"/>
      <c r="D317" s="73"/>
      <c r="E317" s="54"/>
      <c r="F317" s="30"/>
    </row>
    <row r="318" spans="1:15" ht="25.5" x14ac:dyDescent="0.2">
      <c r="A318" s="2">
        <v>1</v>
      </c>
      <c r="B318" s="9" t="s">
        <v>108</v>
      </c>
      <c r="C318" s="2" t="s">
        <v>46</v>
      </c>
      <c r="D318" s="73"/>
      <c r="E318" s="3">
        <v>480000</v>
      </c>
      <c r="F318" s="20">
        <f>+E318*D318</f>
        <v>0</v>
      </c>
    </row>
    <row r="319" spans="1:15" ht="25.5" x14ac:dyDescent="0.2">
      <c r="A319" s="2">
        <v>2</v>
      </c>
      <c r="B319" s="9" t="s">
        <v>107</v>
      </c>
      <c r="C319" s="2" t="s">
        <v>44</v>
      </c>
      <c r="D319" s="73"/>
      <c r="E319" s="3">
        <v>114000</v>
      </c>
      <c r="F319" s="20">
        <f>+E319*D319</f>
        <v>0</v>
      </c>
    </row>
    <row r="320" spans="1:15" ht="63.75" x14ac:dyDescent="0.2">
      <c r="A320" s="5">
        <v>3</v>
      </c>
      <c r="B320" s="9" t="s">
        <v>111</v>
      </c>
      <c r="C320" s="5" t="s">
        <v>46</v>
      </c>
      <c r="D320" s="76"/>
      <c r="E320" s="4">
        <v>42000000</v>
      </c>
      <c r="F320" s="20">
        <f>+E320*D320</f>
        <v>0</v>
      </c>
    </row>
    <row r="321" spans="1:6" ht="25.5" x14ac:dyDescent="0.2">
      <c r="A321" s="5">
        <v>4</v>
      </c>
      <c r="B321" s="9" t="s">
        <v>109</v>
      </c>
      <c r="C321" s="5" t="s">
        <v>46</v>
      </c>
      <c r="D321" s="76"/>
      <c r="E321" s="4">
        <v>9600000</v>
      </c>
      <c r="F321" s="20">
        <f>+E321*D321</f>
        <v>0</v>
      </c>
    </row>
    <row r="322" spans="1:6" ht="39" thickBot="1" x14ac:dyDescent="0.25">
      <c r="A322" s="5">
        <v>5</v>
      </c>
      <c r="B322" s="9" t="s">
        <v>157</v>
      </c>
      <c r="C322" s="5" t="s">
        <v>46</v>
      </c>
      <c r="D322" s="76"/>
      <c r="E322" s="58">
        <v>66000000</v>
      </c>
      <c r="F322" s="20">
        <f>+E322*D322</f>
        <v>0</v>
      </c>
    </row>
    <row r="323" spans="1:6" ht="13.5" thickBot="1" x14ac:dyDescent="0.25">
      <c r="A323" s="2"/>
      <c r="B323" s="1"/>
      <c r="C323" s="2"/>
      <c r="D323" s="74"/>
      <c r="E323" s="56" t="s">
        <v>45</v>
      </c>
      <c r="F323" s="84">
        <f>SUM(F318:F322)</f>
        <v>0</v>
      </c>
    </row>
    <row r="324" spans="1:6" ht="25.5" x14ac:dyDescent="0.2">
      <c r="A324" s="87" t="s">
        <v>187</v>
      </c>
      <c r="B324" s="10" t="s">
        <v>117</v>
      </c>
      <c r="C324" s="2"/>
      <c r="D324" s="73"/>
      <c r="E324" s="54"/>
      <c r="F324" s="30"/>
    </row>
    <row r="325" spans="1:6" ht="51" x14ac:dyDescent="0.2">
      <c r="A325" s="5">
        <v>1</v>
      </c>
      <c r="B325" s="9" t="s">
        <v>116</v>
      </c>
      <c r="C325" s="5" t="s">
        <v>44</v>
      </c>
      <c r="D325" s="76"/>
      <c r="E325" s="4">
        <v>3580000</v>
      </c>
      <c r="F325" s="90">
        <f t="shared" ref="F325:F330" si="11">+E325*D325</f>
        <v>0</v>
      </c>
    </row>
    <row r="326" spans="1:6" ht="63.75" x14ac:dyDescent="0.2">
      <c r="A326" s="5">
        <v>2</v>
      </c>
      <c r="B326" s="9" t="s">
        <v>112</v>
      </c>
      <c r="C326" s="5" t="s">
        <v>44</v>
      </c>
      <c r="D326" s="76">
        <f>14*16</f>
        <v>224</v>
      </c>
      <c r="E326" s="4">
        <v>108400</v>
      </c>
      <c r="F326" s="90">
        <f t="shared" si="11"/>
        <v>24281600</v>
      </c>
    </row>
    <row r="327" spans="1:6" ht="63.75" x14ac:dyDescent="0.2">
      <c r="A327" s="5">
        <v>3</v>
      </c>
      <c r="B327" s="9" t="s">
        <v>113</v>
      </c>
      <c r="C327" s="5" t="s">
        <v>44</v>
      </c>
      <c r="D327" s="76">
        <f>16*15</f>
        <v>240</v>
      </c>
      <c r="E327" s="4">
        <v>78400</v>
      </c>
      <c r="F327" s="90">
        <f t="shared" si="11"/>
        <v>18816000</v>
      </c>
    </row>
    <row r="328" spans="1:6" ht="63.75" x14ac:dyDescent="0.2">
      <c r="A328" s="5">
        <v>4</v>
      </c>
      <c r="B328" s="9" t="s">
        <v>114</v>
      </c>
      <c r="C328" s="5" t="s">
        <v>44</v>
      </c>
      <c r="D328" s="76"/>
      <c r="E328" s="4">
        <v>78400</v>
      </c>
      <c r="F328" s="90">
        <f t="shared" si="11"/>
        <v>0</v>
      </c>
    </row>
    <row r="329" spans="1:6" ht="63.75" x14ac:dyDescent="0.2">
      <c r="A329" s="5">
        <v>5</v>
      </c>
      <c r="B329" s="9" t="s">
        <v>160</v>
      </c>
      <c r="C329" s="5" t="s">
        <v>44</v>
      </c>
      <c r="D329" s="76"/>
      <c r="E329" s="4">
        <v>34000</v>
      </c>
      <c r="F329" s="90">
        <f t="shared" si="11"/>
        <v>0</v>
      </c>
    </row>
    <row r="330" spans="1:6" ht="51.75" thickBot="1" x14ac:dyDescent="0.25">
      <c r="A330" s="5">
        <v>6</v>
      </c>
      <c r="B330" s="9" t="s">
        <v>115</v>
      </c>
      <c r="C330" s="5" t="s">
        <v>44</v>
      </c>
      <c r="D330" s="76"/>
      <c r="E330" s="58">
        <v>274000</v>
      </c>
      <c r="F330" s="91">
        <f t="shared" si="11"/>
        <v>0</v>
      </c>
    </row>
    <row r="331" spans="1:6" ht="13.5" thickBot="1" x14ac:dyDescent="0.25">
      <c r="A331" s="2"/>
      <c r="B331" s="1"/>
      <c r="C331" s="2"/>
      <c r="D331" s="74"/>
      <c r="E331" s="56" t="s">
        <v>45</v>
      </c>
      <c r="F331" s="84">
        <f>SUM(F325:F330)</f>
        <v>43097600</v>
      </c>
    </row>
    <row r="332" spans="1:6" x14ac:dyDescent="0.2">
      <c r="A332" s="87" t="s">
        <v>188</v>
      </c>
      <c r="B332" s="10" t="s">
        <v>118</v>
      </c>
      <c r="C332" s="2"/>
      <c r="D332" s="73"/>
      <c r="E332" s="54"/>
      <c r="F332" s="30"/>
    </row>
    <row r="333" spans="1:6" x14ac:dyDescent="0.2">
      <c r="A333" s="2">
        <v>1</v>
      </c>
      <c r="B333" s="9" t="s">
        <v>119</v>
      </c>
      <c r="C333" s="2" t="s">
        <v>46</v>
      </c>
      <c r="D333" s="73"/>
      <c r="E333" s="3">
        <v>2016000</v>
      </c>
      <c r="F333" s="20">
        <f t="shared" ref="F333:F341" si="12">+E333*D333</f>
        <v>0</v>
      </c>
    </row>
    <row r="334" spans="1:6" x14ac:dyDescent="0.2">
      <c r="A334" s="2">
        <v>2</v>
      </c>
      <c r="B334" s="9" t="s">
        <v>120</v>
      </c>
      <c r="C334" s="2" t="s">
        <v>46</v>
      </c>
      <c r="D334" s="73"/>
      <c r="E334" s="3">
        <v>1104000</v>
      </c>
      <c r="F334" s="20">
        <f t="shared" si="12"/>
        <v>0</v>
      </c>
    </row>
    <row r="335" spans="1:6" ht="25.5" x14ac:dyDescent="0.2">
      <c r="A335" s="2">
        <v>3</v>
      </c>
      <c r="B335" s="9" t="s">
        <v>121</v>
      </c>
      <c r="C335" s="2" t="s">
        <v>46</v>
      </c>
      <c r="D335" s="73"/>
      <c r="E335" s="3">
        <v>1620000</v>
      </c>
      <c r="F335" s="20">
        <f t="shared" si="12"/>
        <v>0</v>
      </c>
    </row>
    <row r="336" spans="1:6" ht="25.5" x14ac:dyDescent="0.2">
      <c r="A336" s="5">
        <v>4</v>
      </c>
      <c r="B336" s="9" t="s">
        <v>123</v>
      </c>
      <c r="C336" s="5" t="s">
        <v>46</v>
      </c>
      <c r="D336" s="76"/>
      <c r="E336" s="4">
        <v>552000</v>
      </c>
      <c r="F336" s="90">
        <f t="shared" si="12"/>
        <v>0</v>
      </c>
    </row>
    <row r="337" spans="1:6" ht="25.5" x14ac:dyDescent="0.2">
      <c r="A337" s="5">
        <v>5</v>
      </c>
      <c r="B337" s="9" t="s">
        <v>122</v>
      </c>
      <c r="C337" s="5" t="s">
        <v>46</v>
      </c>
      <c r="D337" s="76"/>
      <c r="E337" s="4">
        <v>528000</v>
      </c>
      <c r="F337" s="90">
        <f t="shared" si="12"/>
        <v>0</v>
      </c>
    </row>
    <row r="338" spans="1:6" ht="25.5" x14ac:dyDescent="0.2">
      <c r="A338" s="2">
        <v>6</v>
      </c>
      <c r="B338" s="9" t="s">
        <v>124</v>
      </c>
      <c r="C338" s="2" t="s">
        <v>44</v>
      </c>
      <c r="D338" s="73"/>
      <c r="E338" s="3">
        <v>12240</v>
      </c>
      <c r="F338" s="20">
        <f t="shared" si="12"/>
        <v>0</v>
      </c>
    </row>
    <row r="339" spans="1:6" x14ac:dyDescent="0.2">
      <c r="A339" s="2">
        <v>7</v>
      </c>
      <c r="B339" s="9" t="s">
        <v>125</v>
      </c>
      <c r="C339" s="2" t="s">
        <v>44</v>
      </c>
      <c r="D339" s="73"/>
      <c r="E339" s="3">
        <v>11100</v>
      </c>
      <c r="F339" s="20">
        <f t="shared" si="12"/>
        <v>0</v>
      </c>
    </row>
    <row r="340" spans="1:6" x14ac:dyDescent="0.2">
      <c r="A340" s="2">
        <v>8</v>
      </c>
      <c r="B340" s="9" t="s">
        <v>126</v>
      </c>
      <c r="C340" s="2" t="s">
        <v>44</v>
      </c>
      <c r="D340" s="73"/>
      <c r="E340" s="3">
        <v>7200</v>
      </c>
      <c r="F340" s="20">
        <f t="shared" si="12"/>
        <v>0</v>
      </c>
    </row>
    <row r="341" spans="1:6" ht="13.5" thickBot="1" x14ac:dyDescent="0.25">
      <c r="A341" s="2">
        <v>9</v>
      </c>
      <c r="B341" s="9" t="s">
        <v>127</v>
      </c>
      <c r="C341" s="2" t="s">
        <v>44</v>
      </c>
      <c r="D341" s="73"/>
      <c r="E341" s="55">
        <v>4680</v>
      </c>
      <c r="F341" s="27">
        <f t="shared" si="12"/>
        <v>0</v>
      </c>
    </row>
    <row r="342" spans="1:6" ht="13.5" thickBot="1" x14ac:dyDescent="0.25">
      <c r="A342" s="2"/>
      <c r="B342" s="1"/>
      <c r="C342" s="2"/>
      <c r="D342" s="74"/>
      <c r="E342" s="56" t="s">
        <v>45</v>
      </c>
      <c r="F342" s="84">
        <f>SUM(F333:F341)</f>
        <v>0</v>
      </c>
    </row>
    <row r="343" spans="1:6" x14ac:dyDescent="0.2">
      <c r="A343" s="87" t="s">
        <v>189</v>
      </c>
      <c r="B343" s="10" t="s">
        <v>128</v>
      </c>
      <c r="C343" s="2"/>
      <c r="D343" s="73"/>
      <c r="E343" s="54"/>
      <c r="F343" s="30"/>
    </row>
    <row r="344" spans="1:6" ht="25.5" x14ac:dyDescent="0.2">
      <c r="A344" s="5">
        <v>1</v>
      </c>
      <c r="B344" s="9" t="s">
        <v>129</v>
      </c>
      <c r="C344" s="5" t="s">
        <v>46</v>
      </c>
      <c r="D344" s="76"/>
      <c r="E344" s="4">
        <v>2640000</v>
      </c>
      <c r="F344" s="90">
        <f t="shared" ref="F344:F358" si="13">+E344*D344</f>
        <v>0</v>
      </c>
    </row>
    <row r="345" spans="1:6" ht="25.5" x14ac:dyDescent="0.2">
      <c r="A345" s="5">
        <v>2</v>
      </c>
      <c r="B345" s="9" t="s">
        <v>130</v>
      </c>
      <c r="C345" s="5" t="s">
        <v>44</v>
      </c>
      <c r="D345" s="76"/>
      <c r="E345" s="4">
        <v>26640</v>
      </c>
      <c r="F345" s="90">
        <f t="shared" si="13"/>
        <v>0</v>
      </c>
    </row>
    <row r="346" spans="1:6" x14ac:dyDescent="0.2">
      <c r="A346" s="2">
        <v>3</v>
      </c>
      <c r="B346" s="9" t="s">
        <v>131</v>
      </c>
      <c r="C346" s="2" t="s">
        <v>46</v>
      </c>
      <c r="D346" s="73"/>
      <c r="E346" s="3">
        <v>300000</v>
      </c>
      <c r="F346" s="90">
        <f t="shared" si="13"/>
        <v>0</v>
      </c>
    </row>
    <row r="347" spans="1:6" ht="25.5" x14ac:dyDescent="0.2">
      <c r="A347" s="5">
        <v>4</v>
      </c>
      <c r="B347" s="9" t="s">
        <v>132</v>
      </c>
      <c r="C347" s="5" t="s">
        <v>46</v>
      </c>
      <c r="D347" s="76"/>
      <c r="E347" s="4">
        <v>54000</v>
      </c>
      <c r="F347" s="90">
        <f t="shared" si="13"/>
        <v>0</v>
      </c>
    </row>
    <row r="348" spans="1:6" ht="25.5" x14ac:dyDescent="0.2">
      <c r="A348" s="2">
        <v>5</v>
      </c>
      <c r="B348" s="9" t="s">
        <v>133</v>
      </c>
      <c r="C348" s="2" t="s">
        <v>46</v>
      </c>
      <c r="D348" s="73"/>
      <c r="E348" s="3">
        <v>54000</v>
      </c>
      <c r="F348" s="20">
        <f t="shared" si="13"/>
        <v>0</v>
      </c>
    </row>
    <row r="349" spans="1:6" ht="25.5" x14ac:dyDescent="0.2">
      <c r="A349" s="5">
        <v>6</v>
      </c>
      <c r="B349" s="9" t="s">
        <v>134</v>
      </c>
      <c r="C349" s="5" t="s">
        <v>46</v>
      </c>
      <c r="D349" s="76"/>
      <c r="E349" s="4">
        <v>54000</v>
      </c>
      <c r="F349" s="90">
        <f t="shared" si="13"/>
        <v>0</v>
      </c>
    </row>
    <row r="350" spans="1:6" ht="25.5" x14ac:dyDescent="0.2">
      <c r="A350" s="5">
        <v>7</v>
      </c>
      <c r="B350" s="9" t="s">
        <v>159</v>
      </c>
      <c r="C350" s="5" t="s">
        <v>46</v>
      </c>
      <c r="D350" s="76"/>
      <c r="E350" s="4">
        <v>72000</v>
      </c>
      <c r="F350" s="90">
        <f t="shared" si="13"/>
        <v>0</v>
      </c>
    </row>
    <row r="351" spans="1:6" x14ac:dyDescent="0.2">
      <c r="A351" s="2">
        <v>8</v>
      </c>
      <c r="B351" s="9" t="s">
        <v>135</v>
      </c>
      <c r="C351" s="2" t="s">
        <v>46</v>
      </c>
      <c r="D351" s="73"/>
      <c r="E351" s="3">
        <v>24000</v>
      </c>
      <c r="F351" s="20">
        <f t="shared" si="13"/>
        <v>0</v>
      </c>
    </row>
    <row r="352" spans="1:6" ht="25.5" x14ac:dyDescent="0.2">
      <c r="A352" s="2">
        <v>9</v>
      </c>
      <c r="B352" s="9" t="s">
        <v>136</v>
      </c>
      <c r="C352" s="2" t="s">
        <v>46</v>
      </c>
      <c r="D352" s="73"/>
      <c r="E352" s="3">
        <v>156000</v>
      </c>
      <c r="F352" s="20">
        <f t="shared" si="13"/>
        <v>0</v>
      </c>
    </row>
    <row r="353" spans="1:6" ht="25.5" x14ac:dyDescent="0.2">
      <c r="A353" s="2">
        <v>10</v>
      </c>
      <c r="B353" s="9" t="s">
        <v>137</v>
      </c>
      <c r="C353" s="2" t="s">
        <v>46</v>
      </c>
      <c r="D353" s="73"/>
      <c r="E353" s="3">
        <v>222000</v>
      </c>
      <c r="F353" s="20">
        <f t="shared" si="13"/>
        <v>0</v>
      </c>
    </row>
    <row r="354" spans="1:6" x14ac:dyDescent="0.2">
      <c r="A354" s="2">
        <v>11</v>
      </c>
      <c r="B354" s="9" t="s">
        <v>138</v>
      </c>
      <c r="C354" s="2" t="s">
        <v>46</v>
      </c>
      <c r="D354" s="73"/>
      <c r="E354" s="3">
        <v>90000</v>
      </c>
      <c r="F354" s="20">
        <f t="shared" si="13"/>
        <v>0</v>
      </c>
    </row>
    <row r="355" spans="1:6" ht="38.25" x14ac:dyDescent="0.2">
      <c r="A355" s="5">
        <v>12</v>
      </c>
      <c r="B355" s="9" t="s">
        <v>139</v>
      </c>
      <c r="C355" s="5" t="s">
        <v>46</v>
      </c>
      <c r="D355" s="76"/>
      <c r="E355" s="4">
        <v>456000</v>
      </c>
      <c r="F355" s="90">
        <f t="shared" si="13"/>
        <v>0</v>
      </c>
    </row>
    <row r="356" spans="1:6" ht="25.5" x14ac:dyDescent="0.2">
      <c r="A356" s="2">
        <v>13</v>
      </c>
      <c r="B356" s="9" t="s">
        <v>98</v>
      </c>
      <c r="C356" s="2" t="s">
        <v>46</v>
      </c>
      <c r="D356" s="73"/>
      <c r="E356" s="3">
        <v>65000</v>
      </c>
      <c r="F356" s="20">
        <f t="shared" si="13"/>
        <v>0</v>
      </c>
    </row>
    <row r="357" spans="1:6" ht="25.5" x14ac:dyDescent="0.2">
      <c r="A357" s="2">
        <v>14</v>
      </c>
      <c r="B357" s="9" t="s">
        <v>140</v>
      </c>
      <c r="C357" s="2" t="s">
        <v>46</v>
      </c>
      <c r="D357" s="73"/>
      <c r="E357" s="3">
        <v>65000</v>
      </c>
      <c r="F357" s="20">
        <f t="shared" si="13"/>
        <v>0</v>
      </c>
    </row>
    <row r="358" spans="1:6" ht="26.25" thickBot="1" x14ac:dyDescent="0.25">
      <c r="A358" s="2">
        <v>15</v>
      </c>
      <c r="B358" s="9" t="s">
        <v>93</v>
      </c>
      <c r="C358" s="2" t="s">
        <v>46</v>
      </c>
      <c r="D358" s="73"/>
      <c r="E358" s="55">
        <v>102000</v>
      </c>
      <c r="F358" s="90">
        <f t="shared" si="13"/>
        <v>0</v>
      </c>
    </row>
    <row r="359" spans="1:6" ht="13.5" thickBot="1" x14ac:dyDescent="0.25">
      <c r="A359" s="2"/>
      <c r="B359" s="9"/>
      <c r="C359" s="2"/>
      <c r="D359" s="74"/>
      <c r="E359" s="56" t="s">
        <v>45</v>
      </c>
      <c r="F359" s="84">
        <f>SUM(F344:F358)</f>
        <v>0</v>
      </c>
    </row>
    <row r="360" spans="1:6" x14ac:dyDescent="0.2">
      <c r="A360" s="87" t="s">
        <v>190</v>
      </c>
      <c r="B360" s="10" t="s">
        <v>141</v>
      </c>
      <c r="C360" s="2"/>
      <c r="D360" s="73"/>
      <c r="E360" s="54"/>
      <c r="F360" s="30"/>
    </row>
    <row r="361" spans="1:6" x14ac:dyDescent="0.2">
      <c r="A361" s="2">
        <v>1</v>
      </c>
      <c r="B361" s="9" t="s">
        <v>142</v>
      </c>
      <c r="C361" s="2" t="s">
        <v>46</v>
      </c>
      <c r="D361" s="73"/>
      <c r="E361" s="3">
        <v>432000</v>
      </c>
      <c r="F361" s="20">
        <f>+E361*D361</f>
        <v>0</v>
      </c>
    </row>
    <row r="362" spans="1:6" x14ac:dyDescent="0.2">
      <c r="A362" s="2">
        <v>2</v>
      </c>
      <c r="B362" s="9" t="s">
        <v>143</v>
      </c>
      <c r="C362" s="2" t="s">
        <v>46</v>
      </c>
      <c r="D362" s="73"/>
      <c r="E362" s="3">
        <v>192000</v>
      </c>
      <c r="F362" s="20">
        <f t="shared" ref="F362:F367" si="14">+E362*D362</f>
        <v>0</v>
      </c>
    </row>
    <row r="363" spans="1:6" x14ac:dyDescent="0.2">
      <c r="A363" s="2">
        <v>3</v>
      </c>
      <c r="B363" s="9" t="s">
        <v>144</v>
      </c>
      <c r="C363" s="2" t="s">
        <v>46</v>
      </c>
      <c r="D363" s="73"/>
      <c r="E363" s="3">
        <v>54000</v>
      </c>
      <c r="F363" s="20">
        <f t="shared" si="14"/>
        <v>0</v>
      </c>
    </row>
    <row r="364" spans="1:6" ht="25.5" x14ac:dyDescent="0.2">
      <c r="A364" s="2">
        <v>4</v>
      </c>
      <c r="B364" s="9" t="s">
        <v>145</v>
      </c>
      <c r="C364" s="2" t="s">
        <v>46</v>
      </c>
      <c r="D364" s="73"/>
      <c r="E364" s="3">
        <v>90000</v>
      </c>
      <c r="F364" s="20">
        <f t="shared" si="14"/>
        <v>0</v>
      </c>
    </row>
    <row r="365" spans="1:6" x14ac:dyDescent="0.2">
      <c r="A365" s="2">
        <v>5</v>
      </c>
      <c r="B365" s="9" t="s">
        <v>146</v>
      </c>
      <c r="C365" s="2" t="s">
        <v>46</v>
      </c>
      <c r="D365" s="73"/>
      <c r="E365" s="3">
        <v>180000</v>
      </c>
      <c r="F365" s="20">
        <f t="shared" si="14"/>
        <v>0</v>
      </c>
    </row>
    <row r="366" spans="1:6" x14ac:dyDescent="0.2">
      <c r="A366" s="2">
        <v>6</v>
      </c>
      <c r="B366" s="9" t="s">
        <v>147</v>
      </c>
      <c r="C366" s="2" t="s">
        <v>46</v>
      </c>
      <c r="D366" s="73"/>
      <c r="E366" s="3">
        <v>54000</v>
      </c>
      <c r="F366" s="20">
        <f t="shared" si="14"/>
        <v>0</v>
      </c>
    </row>
    <row r="367" spans="1:6" ht="13.5" thickBot="1" x14ac:dyDescent="0.25">
      <c r="A367" s="2">
        <v>7</v>
      </c>
      <c r="B367" s="9" t="s">
        <v>148</v>
      </c>
      <c r="C367" s="2" t="s">
        <v>46</v>
      </c>
      <c r="D367" s="73"/>
      <c r="E367" s="55">
        <v>60000</v>
      </c>
      <c r="F367" s="20">
        <f t="shared" si="14"/>
        <v>0</v>
      </c>
    </row>
    <row r="368" spans="1:6" ht="13.5" thickBot="1" x14ac:dyDescent="0.25">
      <c r="A368" s="2"/>
      <c r="B368" s="9"/>
      <c r="C368" s="2"/>
      <c r="D368" s="74"/>
      <c r="E368" s="56" t="s">
        <v>45</v>
      </c>
      <c r="F368" s="84">
        <f>SUM(F361:F367)</f>
        <v>0</v>
      </c>
    </row>
    <row r="369" spans="1:6" x14ac:dyDescent="0.2">
      <c r="A369" s="87" t="s">
        <v>191</v>
      </c>
      <c r="B369" s="10" t="s">
        <v>149</v>
      </c>
      <c r="C369" s="2"/>
      <c r="D369" s="73"/>
      <c r="E369" s="54"/>
      <c r="F369" s="30"/>
    </row>
    <row r="370" spans="1:6" ht="63.75" x14ac:dyDescent="0.2">
      <c r="A370" s="5">
        <v>1</v>
      </c>
      <c r="B370" s="9" t="s">
        <v>150</v>
      </c>
      <c r="C370" s="5" t="s">
        <v>46</v>
      </c>
      <c r="D370" s="76"/>
      <c r="E370" s="4">
        <v>25000000</v>
      </c>
      <c r="F370" s="90">
        <f t="shared" ref="F370:F375" si="15">+E370*D370</f>
        <v>0</v>
      </c>
    </row>
    <row r="371" spans="1:6" x14ac:dyDescent="0.2">
      <c r="A371" s="2">
        <v>2</v>
      </c>
      <c r="B371" s="1" t="s">
        <v>158</v>
      </c>
      <c r="C371" s="2" t="s">
        <v>46</v>
      </c>
      <c r="D371" s="73"/>
      <c r="E371" s="3">
        <v>5000000</v>
      </c>
      <c r="F371" s="20">
        <f t="shared" si="15"/>
        <v>0</v>
      </c>
    </row>
    <row r="372" spans="1:6" ht="25.5" x14ac:dyDescent="0.2">
      <c r="A372" s="5">
        <v>3</v>
      </c>
      <c r="B372" s="9" t="s">
        <v>155</v>
      </c>
      <c r="C372" s="2" t="s">
        <v>46</v>
      </c>
      <c r="D372" s="76"/>
      <c r="E372" s="4">
        <v>14400000</v>
      </c>
      <c r="F372" s="20">
        <f t="shared" si="15"/>
        <v>0</v>
      </c>
    </row>
    <row r="373" spans="1:6" ht="25.5" x14ac:dyDescent="0.2">
      <c r="A373" s="2">
        <v>4</v>
      </c>
      <c r="B373" s="9" t="s">
        <v>151</v>
      </c>
      <c r="C373" s="2" t="s">
        <v>46</v>
      </c>
      <c r="D373" s="73"/>
      <c r="E373" s="3">
        <v>7200000</v>
      </c>
      <c r="F373" s="20">
        <f t="shared" si="15"/>
        <v>0</v>
      </c>
    </row>
    <row r="374" spans="1:6" x14ac:dyDescent="0.2">
      <c r="A374" s="2">
        <v>5</v>
      </c>
      <c r="B374" s="9" t="s">
        <v>152</v>
      </c>
      <c r="C374" s="2" t="s">
        <v>46</v>
      </c>
      <c r="D374" s="73"/>
      <c r="E374" s="3">
        <v>10800000</v>
      </c>
      <c r="F374" s="20">
        <f t="shared" si="15"/>
        <v>0</v>
      </c>
    </row>
    <row r="375" spans="1:6" ht="25.5" x14ac:dyDescent="0.2">
      <c r="A375" s="5">
        <v>6</v>
      </c>
      <c r="B375" s="9" t="s">
        <v>153</v>
      </c>
      <c r="C375" s="5" t="s">
        <v>30</v>
      </c>
      <c r="D375" s="76"/>
      <c r="E375" s="4">
        <v>15000000</v>
      </c>
      <c r="F375" s="20">
        <f t="shared" si="15"/>
        <v>0</v>
      </c>
    </row>
    <row r="376" spans="1:6" ht="38.25" x14ac:dyDescent="0.2">
      <c r="A376" s="2">
        <v>7</v>
      </c>
      <c r="B376" s="9" t="s">
        <v>238</v>
      </c>
      <c r="C376" s="2" t="s">
        <v>46</v>
      </c>
      <c r="D376" s="73"/>
      <c r="E376" s="55">
        <v>1044000</v>
      </c>
      <c r="F376" s="27">
        <f>+E376*D376</f>
        <v>0</v>
      </c>
    </row>
    <row r="377" spans="1:6" ht="25.5" x14ac:dyDescent="0.2">
      <c r="A377" s="2">
        <v>8</v>
      </c>
      <c r="B377" s="9" t="s">
        <v>239</v>
      </c>
      <c r="C377" s="2" t="s">
        <v>46</v>
      </c>
      <c r="D377" s="74"/>
      <c r="E377" s="3">
        <v>4800000</v>
      </c>
      <c r="F377" s="27">
        <f>+E377*D377</f>
        <v>0</v>
      </c>
    </row>
    <row r="378" spans="1:6" ht="26.25" thickBot="1" x14ac:dyDescent="0.25">
      <c r="A378" s="2">
        <v>9</v>
      </c>
      <c r="B378" s="9" t="s">
        <v>240</v>
      </c>
      <c r="C378" s="2" t="s">
        <v>46</v>
      </c>
      <c r="D378" s="74"/>
      <c r="E378" s="55">
        <v>7000000</v>
      </c>
      <c r="F378" s="27">
        <f>+E378*D378</f>
        <v>0</v>
      </c>
    </row>
    <row r="379" spans="1:6" ht="13.5" thickBot="1" x14ac:dyDescent="0.25">
      <c r="A379" s="2"/>
      <c r="B379" s="9"/>
      <c r="C379" s="2"/>
      <c r="D379" s="74"/>
      <c r="E379" s="56" t="s">
        <v>45</v>
      </c>
      <c r="F379" s="84">
        <f>SUM(F370:F378)</f>
        <v>0</v>
      </c>
    </row>
    <row r="380" spans="1:6" x14ac:dyDescent="0.2">
      <c r="A380" s="87" t="s">
        <v>192</v>
      </c>
      <c r="B380" s="10" t="s">
        <v>241</v>
      </c>
      <c r="C380" s="2"/>
      <c r="D380" s="74"/>
      <c r="E380" s="59"/>
      <c r="F380" s="94"/>
    </row>
    <row r="381" spans="1:6" ht="38.25" x14ac:dyDescent="0.2">
      <c r="A381" s="2">
        <v>1</v>
      </c>
      <c r="B381" s="9" t="s">
        <v>242</v>
      </c>
      <c r="C381" s="2" t="s">
        <v>19</v>
      </c>
      <c r="D381" s="74"/>
      <c r="E381" s="3">
        <v>8600000</v>
      </c>
      <c r="F381" s="27">
        <f>+E381*D381</f>
        <v>0</v>
      </c>
    </row>
    <row r="382" spans="1:6" x14ac:dyDescent="0.2">
      <c r="A382" s="2">
        <v>2</v>
      </c>
      <c r="B382" s="9" t="s">
        <v>243</v>
      </c>
      <c r="C382" s="2" t="s">
        <v>19</v>
      </c>
      <c r="D382" s="74"/>
      <c r="E382" s="3">
        <v>4100000</v>
      </c>
      <c r="F382" s="27">
        <f>+E382*D382</f>
        <v>0</v>
      </c>
    </row>
    <row r="383" spans="1:6" ht="26.25" thickBot="1" x14ac:dyDescent="0.25">
      <c r="A383" s="2">
        <v>3</v>
      </c>
      <c r="B383" s="9" t="s">
        <v>244</v>
      </c>
      <c r="C383" s="2" t="s">
        <v>19</v>
      </c>
      <c r="D383" s="74"/>
      <c r="E383" s="55">
        <v>5800000</v>
      </c>
      <c r="F383" s="27">
        <f>+E383*D383</f>
        <v>0</v>
      </c>
    </row>
    <row r="384" spans="1:6" ht="13.5" thickBot="1" x14ac:dyDescent="0.25">
      <c r="A384" s="2"/>
      <c r="B384" s="9"/>
      <c r="C384" s="2"/>
      <c r="D384" s="74"/>
      <c r="E384" s="56" t="s">
        <v>45</v>
      </c>
      <c r="F384" s="84">
        <f>SUM(F381:F383)</f>
        <v>0</v>
      </c>
    </row>
    <row r="385" spans="1:6" ht="13.5" thickBot="1" x14ac:dyDescent="0.25">
      <c r="A385" s="87"/>
      <c r="B385" s="8"/>
      <c r="C385" s="2"/>
      <c r="D385" s="73"/>
      <c r="E385" s="56" t="s">
        <v>45</v>
      </c>
      <c r="F385" s="84">
        <f>+F384+F379+F368+F359+F342+F331+F323+F316+F313+F310+F307+F301</f>
        <v>43097600</v>
      </c>
    </row>
    <row r="386" spans="1:6" x14ac:dyDescent="0.2">
      <c r="A386" s="87">
        <v>1.1599999999999999</v>
      </c>
      <c r="B386" s="10" t="s">
        <v>193</v>
      </c>
      <c r="C386" s="2"/>
      <c r="D386" s="73"/>
      <c r="E386" s="54"/>
      <c r="F386" s="30"/>
    </row>
    <row r="387" spans="1:6" x14ac:dyDescent="0.2">
      <c r="A387" s="87" t="s">
        <v>194</v>
      </c>
      <c r="B387" s="10" t="s">
        <v>195</v>
      </c>
      <c r="C387" s="2"/>
      <c r="D387" s="73"/>
      <c r="E387" s="3"/>
      <c r="F387" s="20"/>
    </row>
    <row r="388" spans="1:6" ht="14.25" x14ac:dyDescent="0.2">
      <c r="A388" s="2">
        <v>1</v>
      </c>
      <c r="B388" s="9" t="s">
        <v>83</v>
      </c>
      <c r="C388" s="19" t="s">
        <v>170</v>
      </c>
      <c r="D388" s="73"/>
      <c r="E388" s="3">
        <v>5740</v>
      </c>
      <c r="F388" s="20">
        <f>+E388*D388</f>
        <v>0</v>
      </c>
    </row>
    <row r="389" spans="1:6" ht="15" x14ac:dyDescent="0.2">
      <c r="A389" s="2">
        <v>2</v>
      </c>
      <c r="B389" s="9" t="s">
        <v>207</v>
      </c>
      <c r="C389" s="2" t="s">
        <v>61</v>
      </c>
      <c r="D389" s="73"/>
      <c r="E389" s="3">
        <v>18419</v>
      </c>
      <c r="F389" s="20">
        <f>+E389*D389</f>
        <v>0</v>
      </c>
    </row>
    <row r="390" spans="1:6" ht="15" x14ac:dyDescent="0.2">
      <c r="A390" s="2">
        <v>3</v>
      </c>
      <c r="B390" s="9" t="s">
        <v>12</v>
      </c>
      <c r="C390" s="2" t="s">
        <v>61</v>
      </c>
      <c r="D390" s="73"/>
      <c r="E390" s="3">
        <v>39531</v>
      </c>
      <c r="F390" s="20">
        <f>+E390*D390</f>
        <v>0</v>
      </c>
    </row>
    <row r="391" spans="1:6" ht="15.75" thickBot="1" x14ac:dyDescent="0.25">
      <c r="A391" s="2">
        <v>4</v>
      </c>
      <c r="B391" s="9" t="s">
        <v>196</v>
      </c>
      <c r="C391" s="2" t="s">
        <v>61</v>
      </c>
      <c r="D391" s="73"/>
      <c r="E391" s="55">
        <v>303331</v>
      </c>
      <c r="F391" s="27">
        <f>+E391*D391</f>
        <v>0</v>
      </c>
    </row>
    <row r="392" spans="1:6" ht="13.5" thickBot="1" x14ac:dyDescent="0.25">
      <c r="A392" s="2"/>
      <c r="B392" s="9"/>
      <c r="C392" s="2"/>
      <c r="D392" s="74"/>
      <c r="E392" s="56" t="s">
        <v>45</v>
      </c>
      <c r="F392" s="84">
        <f>SUM(F388:F391)</f>
        <v>0</v>
      </c>
    </row>
    <row r="393" spans="1:6" x14ac:dyDescent="0.2">
      <c r="A393" s="87" t="s">
        <v>197</v>
      </c>
      <c r="B393" s="10" t="s">
        <v>198</v>
      </c>
      <c r="C393" s="368"/>
      <c r="D393" s="363"/>
      <c r="E393" s="363"/>
      <c r="F393" s="364"/>
    </row>
    <row r="394" spans="1:6" ht="14.25" x14ac:dyDescent="0.2">
      <c r="A394" s="2">
        <v>1</v>
      </c>
      <c r="B394" s="9" t="s">
        <v>83</v>
      </c>
      <c r="C394" s="19" t="s">
        <v>170</v>
      </c>
      <c r="D394" s="73"/>
      <c r="E394" s="3">
        <f>+E388</f>
        <v>5740</v>
      </c>
      <c r="F394" s="20">
        <f t="shared" ref="F394:F400" si="16">+E394*D394</f>
        <v>0</v>
      </c>
    </row>
    <row r="395" spans="1:6" ht="15" x14ac:dyDescent="0.2">
      <c r="A395" s="2">
        <v>2</v>
      </c>
      <c r="B395" s="9" t="s">
        <v>207</v>
      </c>
      <c r="C395" s="2" t="s">
        <v>61</v>
      </c>
      <c r="D395" s="73"/>
      <c r="E395" s="3">
        <f>E389</f>
        <v>18419</v>
      </c>
      <c r="F395" s="20">
        <f t="shared" si="16"/>
        <v>0</v>
      </c>
    </row>
    <row r="396" spans="1:6" ht="15" x14ac:dyDescent="0.2">
      <c r="A396" s="2">
        <v>3</v>
      </c>
      <c r="B396" s="9" t="s">
        <v>12</v>
      </c>
      <c r="C396" s="2" t="s">
        <v>61</v>
      </c>
      <c r="D396" s="73"/>
      <c r="E396" s="3">
        <v>39531</v>
      </c>
      <c r="F396" s="20">
        <f t="shared" si="16"/>
        <v>0</v>
      </c>
    </row>
    <row r="397" spans="1:6" ht="15" x14ac:dyDescent="0.2">
      <c r="A397" s="2">
        <v>4</v>
      </c>
      <c r="B397" s="9" t="s">
        <v>199</v>
      </c>
      <c r="C397" s="2" t="s">
        <v>61</v>
      </c>
      <c r="D397" s="73"/>
      <c r="E397" s="3">
        <v>51096</v>
      </c>
      <c r="F397" s="20">
        <f t="shared" si="16"/>
        <v>0</v>
      </c>
    </row>
    <row r="398" spans="1:6" ht="15" x14ac:dyDescent="0.2">
      <c r="A398" s="2">
        <v>5</v>
      </c>
      <c r="B398" s="9" t="s">
        <v>200</v>
      </c>
      <c r="C398" s="2" t="s">
        <v>61</v>
      </c>
      <c r="D398" s="73"/>
      <c r="E398" s="3">
        <v>56896</v>
      </c>
      <c r="F398" s="20">
        <f t="shared" si="16"/>
        <v>0</v>
      </c>
    </row>
    <row r="399" spans="1:6" x14ac:dyDescent="0.2">
      <c r="A399" s="2">
        <v>6</v>
      </c>
      <c r="B399" s="9" t="s">
        <v>201</v>
      </c>
      <c r="C399" s="2" t="s">
        <v>46</v>
      </c>
      <c r="D399" s="73"/>
      <c r="E399" s="3">
        <v>32613</v>
      </c>
      <c r="F399" s="20">
        <f t="shared" si="16"/>
        <v>0</v>
      </c>
    </row>
    <row r="400" spans="1:6" ht="13.5" thickBot="1" x14ac:dyDescent="0.25">
      <c r="A400" s="2">
        <v>7</v>
      </c>
      <c r="B400" s="9" t="s">
        <v>202</v>
      </c>
      <c r="C400" s="2" t="s">
        <v>46</v>
      </c>
      <c r="D400" s="73"/>
      <c r="E400" s="55">
        <v>1191065</v>
      </c>
      <c r="F400" s="27">
        <f t="shared" si="16"/>
        <v>0</v>
      </c>
    </row>
    <row r="401" spans="1:27" ht="13.5" thickBot="1" x14ac:dyDescent="0.25">
      <c r="A401" s="2"/>
      <c r="B401" s="9"/>
      <c r="C401" s="2"/>
      <c r="D401" s="74"/>
      <c r="E401" s="56" t="s">
        <v>45</v>
      </c>
      <c r="F401" s="84">
        <f>SUM(F394:F400)</f>
        <v>0</v>
      </c>
    </row>
    <row r="402" spans="1:27" x14ac:dyDescent="0.2">
      <c r="A402" s="87">
        <v>1.17</v>
      </c>
      <c r="B402" s="10" t="s">
        <v>442</v>
      </c>
      <c r="C402" s="2"/>
      <c r="D402" s="73"/>
      <c r="E402" s="54"/>
      <c r="F402" s="30"/>
      <c r="G402" s="129"/>
      <c r="H402" s="129"/>
      <c r="I402" s="129"/>
      <c r="J402" s="129"/>
      <c r="K402" s="129"/>
      <c r="L402" s="129"/>
      <c r="Q402"/>
      <c r="R402"/>
      <c r="S402"/>
      <c r="T402"/>
      <c r="U402"/>
      <c r="V402"/>
      <c r="W402"/>
      <c r="X402"/>
      <c r="Y402"/>
      <c r="Z402"/>
      <c r="AA402"/>
    </row>
    <row r="403" spans="1:27" x14ac:dyDescent="0.2">
      <c r="A403" s="87" t="s">
        <v>443</v>
      </c>
      <c r="B403" s="10" t="s">
        <v>444</v>
      </c>
      <c r="C403" s="2"/>
      <c r="D403" s="73"/>
      <c r="E403" s="3"/>
      <c r="F403" s="20"/>
      <c r="G403" s="129"/>
      <c r="H403" s="129"/>
      <c r="I403" s="129"/>
      <c r="J403" s="129"/>
      <c r="K403" s="129"/>
      <c r="L403" s="129"/>
      <c r="Q403"/>
      <c r="R403"/>
      <c r="S403"/>
      <c r="T403"/>
      <c r="U403"/>
      <c r="V403"/>
      <c r="W403"/>
      <c r="X403"/>
      <c r="Y403"/>
      <c r="Z403"/>
      <c r="AA403"/>
    </row>
    <row r="404" spans="1:27" ht="13.5" thickBot="1" x14ac:dyDescent="0.25">
      <c r="A404" s="2">
        <v>1</v>
      </c>
      <c r="B404" s="9" t="s">
        <v>445</v>
      </c>
      <c r="C404" s="2" t="s">
        <v>446</v>
      </c>
      <c r="D404" s="73">
        <v>30</v>
      </c>
      <c r="E404" s="55">
        <v>153315</v>
      </c>
      <c r="F404" s="27">
        <f>+E404*D404</f>
        <v>4599450</v>
      </c>
      <c r="G404" s="129"/>
      <c r="H404" s="129"/>
      <c r="I404" s="129"/>
      <c r="J404" s="129"/>
      <c r="K404" s="129"/>
      <c r="L404" s="129"/>
      <c r="Q404"/>
      <c r="R404"/>
      <c r="S404"/>
      <c r="T404"/>
      <c r="U404"/>
      <c r="V404"/>
      <c r="W404"/>
      <c r="X404"/>
      <c r="Y404"/>
      <c r="Z404"/>
      <c r="AA404"/>
    </row>
    <row r="405" spans="1:27" ht="13.5" thickBot="1" x14ac:dyDescent="0.25">
      <c r="A405" s="2"/>
      <c r="B405" s="9"/>
      <c r="C405" s="2"/>
      <c r="D405" s="74"/>
      <c r="E405" s="56" t="s">
        <v>45</v>
      </c>
      <c r="F405" s="84">
        <f>SUM(F404)</f>
        <v>4599450</v>
      </c>
      <c r="G405" s="129"/>
      <c r="H405" s="129"/>
      <c r="I405" s="129"/>
      <c r="J405" s="129"/>
      <c r="K405" s="129"/>
      <c r="L405" s="129"/>
      <c r="Q405"/>
      <c r="R405"/>
      <c r="S405"/>
      <c r="T405"/>
      <c r="U405"/>
      <c r="V405"/>
      <c r="W405"/>
      <c r="X405"/>
      <c r="Y405"/>
      <c r="Z405"/>
      <c r="AA405"/>
    </row>
    <row r="406" spans="1:27" ht="13.5" thickBot="1" x14ac:dyDescent="0.25">
      <c r="A406" s="11"/>
      <c r="B406" s="12"/>
      <c r="C406" s="12"/>
      <c r="D406" s="77"/>
      <c r="E406" s="14"/>
      <c r="F406" s="13"/>
    </row>
    <row r="407" spans="1:27" x14ac:dyDescent="0.2">
      <c r="A407" s="343" t="s">
        <v>21</v>
      </c>
      <c r="B407" s="344"/>
      <c r="C407" s="344"/>
      <c r="D407" s="344"/>
      <c r="E407" s="345"/>
      <c r="F407" s="16" t="e">
        <f>+F405+F401+F392+F296+F293+F283+F278+F272+F265+F257+F250+F244+F239+F234+F228+F220+F199+F103+F100+F93+F90+F77+F71+F63+F57+F52+F40+F34+F24+F15+F385</f>
        <v>#REF!</v>
      </c>
    </row>
    <row r="408" spans="1:27" x14ac:dyDescent="0.2">
      <c r="A408" s="323" t="s">
        <v>22</v>
      </c>
      <c r="B408" s="324"/>
      <c r="C408" s="324"/>
      <c r="D408" s="324"/>
      <c r="E408" s="325"/>
      <c r="F408" s="17" t="e">
        <f>+F407*0.15</f>
        <v>#REF!</v>
      </c>
    </row>
    <row r="409" spans="1:27" x14ac:dyDescent="0.2">
      <c r="A409" s="323" t="s">
        <v>23</v>
      </c>
      <c r="B409" s="324"/>
      <c r="C409" s="324"/>
      <c r="D409" s="324"/>
      <c r="E409" s="325"/>
      <c r="F409" s="17" t="e">
        <f>+F407*0.08</f>
        <v>#REF!</v>
      </c>
    </row>
    <row r="410" spans="1:27" x14ac:dyDescent="0.2">
      <c r="A410" s="323" t="s">
        <v>24</v>
      </c>
      <c r="B410" s="324"/>
      <c r="C410" s="324"/>
      <c r="D410" s="324"/>
      <c r="E410" s="325"/>
      <c r="F410" s="17" t="e">
        <f>+F407*0.08</f>
        <v>#REF!</v>
      </c>
    </row>
    <row r="411" spans="1:27" ht="13.5" thickBot="1" x14ac:dyDescent="0.25">
      <c r="A411" s="326" t="s">
        <v>245</v>
      </c>
      <c r="B411" s="326"/>
      <c r="C411" s="326"/>
      <c r="D411" s="326"/>
      <c r="E411" s="327"/>
      <c r="F411" s="18" t="e">
        <f>+F410*0.16</f>
        <v>#REF!</v>
      </c>
    </row>
    <row r="412" spans="1:27" ht="13.5" thickBot="1" x14ac:dyDescent="0.25">
      <c r="A412" s="95"/>
      <c r="B412" s="96" t="s">
        <v>85</v>
      </c>
      <c r="C412" s="97"/>
      <c r="D412" s="98"/>
      <c r="E412" s="99"/>
      <c r="F412" s="100" t="e">
        <f>SUM(F407:F411)</f>
        <v>#REF!</v>
      </c>
    </row>
    <row r="413" spans="1:27" ht="13.5" thickBot="1" x14ac:dyDescent="0.25">
      <c r="A413" s="112"/>
      <c r="B413" s="112"/>
      <c r="C413" s="112"/>
      <c r="D413" s="113" t="s">
        <v>264</v>
      </c>
      <c r="E413" s="110"/>
      <c r="F413" s="100" t="e">
        <f>+F412*0.07</f>
        <v>#REF!</v>
      </c>
      <c r="G413" s="130" t="e">
        <f>+F413+F412</f>
        <v>#REF!</v>
      </c>
    </row>
    <row r="414" spans="1:27" ht="13.5" thickBot="1" x14ac:dyDescent="0.25">
      <c r="D414" s="113" t="s">
        <v>263</v>
      </c>
      <c r="E414" s="111"/>
      <c r="F414" s="100" t="e">
        <f>+G414*0.02</f>
        <v>#REF!</v>
      </c>
      <c r="G414" s="130" t="e">
        <f>+G413/0.98</f>
        <v>#REF!</v>
      </c>
    </row>
    <row r="415" spans="1:27" ht="13.5" thickBot="1" x14ac:dyDescent="0.25">
      <c r="D415" s="116" t="s">
        <v>265</v>
      </c>
      <c r="E415" s="114"/>
      <c r="F415" s="115" t="e">
        <f>+F412+F413+F414</f>
        <v>#REF!</v>
      </c>
    </row>
  </sheetData>
  <mergeCells count="40">
    <mergeCell ref="A408:E408"/>
    <mergeCell ref="A409:E409"/>
    <mergeCell ref="A410:E410"/>
    <mergeCell ref="A411:E411"/>
    <mergeCell ref="C273:F273"/>
    <mergeCell ref="C279:F279"/>
    <mergeCell ref="C284:F284"/>
    <mergeCell ref="C294:F294"/>
    <mergeCell ref="C393:F393"/>
    <mergeCell ref="A407:E407"/>
    <mergeCell ref="C267:F267"/>
    <mergeCell ref="C200:F200"/>
    <mergeCell ref="C201:F201"/>
    <mergeCell ref="C221:F221"/>
    <mergeCell ref="C229:F229"/>
    <mergeCell ref="C235:F235"/>
    <mergeCell ref="C240:F240"/>
    <mergeCell ref="C245:F245"/>
    <mergeCell ref="C246:F246"/>
    <mergeCell ref="C251:F251"/>
    <mergeCell ref="C258:F258"/>
    <mergeCell ref="C266:F266"/>
    <mergeCell ref="D104:F104"/>
    <mergeCell ref="C25:F25"/>
    <mergeCell ref="C35:F35"/>
    <mergeCell ref="C41:F41"/>
    <mergeCell ref="E53:F53"/>
    <mergeCell ref="C54:F54"/>
    <mergeCell ref="C58:F58"/>
    <mergeCell ref="C72:F72"/>
    <mergeCell ref="C73:F73"/>
    <mergeCell ref="C78:F78"/>
    <mergeCell ref="C91:F91"/>
    <mergeCell ref="C101:F101"/>
    <mergeCell ref="C16:F16"/>
    <mergeCell ref="A1:F1"/>
    <mergeCell ref="A2:F3"/>
    <mergeCell ref="A4:F4"/>
    <mergeCell ref="A5:F5"/>
    <mergeCell ref="A6:F6"/>
  </mergeCells>
  <pageMargins left="0.31496062992125984" right="0.31496062992125984" top="0.55118110236220474" bottom="0.55118110236220474" header="0.31496062992125984" footer="0.31496062992125984"/>
  <pageSetup scale="75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415"/>
  <sheetViews>
    <sheetView workbookViewId="0">
      <selection sqref="A1:F1"/>
    </sheetView>
  </sheetViews>
  <sheetFormatPr baseColWidth="10" defaultRowHeight="12.75" x14ac:dyDescent="0.2"/>
  <cols>
    <col min="1" max="1" width="7.85546875" customWidth="1"/>
    <col min="2" max="2" width="55.140625" customWidth="1"/>
    <col min="4" max="4" width="12.85546875" customWidth="1"/>
    <col min="5" max="5" width="18.140625" customWidth="1"/>
    <col min="6" max="6" width="22.42578125" customWidth="1"/>
    <col min="7" max="7" width="15.140625" hidden="1" customWidth="1"/>
  </cols>
  <sheetData>
    <row r="1" spans="1:6" ht="15.75" thickBot="1" x14ac:dyDescent="0.25">
      <c r="A1" s="320" t="s">
        <v>261</v>
      </c>
      <c r="B1" s="321"/>
      <c r="C1" s="321"/>
      <c r="D1" s="321"/>
      <c r="E1" s="321"/>
      <c r="F1" s="322"/>
    </row>
    <row r="2" spans="1:6" x14ac:dyDescent="0.2">
      <c r="A2" s="328" t="s">
        <v>47</v>
      </c>
      <c r="B2" s="329"/>
      <c r="C2" s="329"/>
      <c r="D2" s="329"/>
      <c r="E2" s="329"/>
      <c r="F2" s="330"/>
    </row>
    <row r="3" spans="1:6" ht="13.5" thickBot="1" x14ac:dyDescent="0.25">
      <c r="A3" s="331"/>
      <c r="B3" s="332"/>
      <c r="C3" s="332"/>
      <c r="D3" s="332"/>
      <c r="E3" s="332"/>
      <c r="F3" s="333"/>
    </row>
    <row r="4" spans="1:6" ht="14.25" x14ac:dyDescent="0.2">
      <c r="A4" s="334" t="s">
        <v>29</v>
      </c>
      <c r="B4" s="335"/>
      <c r="C4" s="335"/>
      <c r="D4" s="335"/>
      <c r="E4" s="335"/>
      <c r="F4" s="336"/>
    </row>
    <row r="5" spans="1:6" ht="14.25" x14ac:dyDescent="0.2">
      <c r="A5" s="337" t="s">
        <v>203</v>
      </c>
      <c r="B5" s="338"/>
      <c r="C5" s="338"/>
      <c r="D5" s="338"/>
      <c r="E5" s="338"/>
      <c r="F5" s="339"/>
    </row>
    <row r="6" spans="1:6" ht="15" thickBot="1" x14ac:dyDescent="0.25">
      <c r="A6" s="340" t="s">
        <v>28</v>
      </c>
      <c r="B6" s="341"/>
      <c r="C6" s="341"/>
      <c r="D6" s="341"/>
      <c r="E6" s="341"/>
      <c r="F6" s="342"/>
    </row>
    <row r="7" spans="1:6" ht="14.25" x14ac:dyDescent="0.2">
      <c r="A7" s="6" t="s">
        <v>0</v>
      </c>
      <c r="B7" s="6" t="s">
        <v>1</v>
      </c>
      <c r="C7" s="6" t="s">
        <v>52</v>
      </c>
      <c r="D7" s="61" t="s">
        <v>204</v>
      </c>
      <c r="E7" s="6" t="s">
        <v>2</v>
      </c>
      <c r="F7" s="7" t="s">
        <v>3</v>
      </c>
    </row>
    <row r="8" spans="1:6" ht="25.5" customHeight="1" x14ac:dyDescent="0.2">
      <c r="A8" s="46" t="s">
        <v>25</v>
      </c>
      <c r="B8" s="102" t="s">
        <v>29</v>
      </c>
      <c r="C8" s="104"/>
      <c r="D8" s="104"/>
      <c r="E8" s="104"/>
      <c r="F8" s="104"/>
    </row>
    <row r="9" spans="1:6" x14ac:dyDescent="0.2">
      <c r="A9" s="81"/>
      <c r="B9" s="37"/>
      <c r="C9" s="104"/>
      <c r="D9" s="104"/>
      <c r="E9" s="104"/>
      <c r="F9" s="104"/>
    </row>
    <row r="10" spans="1:6" x14ac:dyDescent="0.2">
      <c r="A10" s="46" t="s">
        <v>26</v>
      </c>
      <c r="B10" s="8" t="s">
        <v>4</v>
      </c>
      <c r="C10" s="104"/>
      <c r="D10" s="104"/>
      <c r="E10" s="104"/>
      <c r="F10" s="104"/>
    </row>
    <row r="11" spans="1:6" x14ac:dyDescent="0.2">
      <c r="A11" s="82" t="s">
        <v>27</v>
      </c>
      <c r="B11" s="8" t="s">
        <v>10</v>
      </c>
      <c r="C11" s="104"/>
      <c r="D11" s="104"/>
      <c r="E11" s="104"/>
      <c r="F11" s="104"/>
    </row>
    <row r="12" spans="1:6" x14ac:dyDescent="0.2">
      <c r="A12" s="25">
        <v>1</v>
      </c>
      <c r="B12" s="40" t="s">
        <v>58</v>
      </c>
      <c r="C12" s="29" t="s">
        <v>205</v>
      </c>
      <c r="D12" s="65"/>
      <c r="E12" s="30">
        <v>5740</v>
      </c>
      <c r="F12" s="30">
        <f xml:space="preserve"> D12*E12</f>
        <v>0</v>
      </c>
    </row>
    <row r="13" spans="1:6" x14ac:dyDescent="0.2">
      <c r="A13" s="25">
        <v>2</v>
      </c>
      <c r="B13" s="1" t="s">
        <v>5</v>
      </c>
      <c r="C13" s="2" t="s">
        <v>60</v>
      </c>
      <c r="D13" s="66"/>
      <c r="E13" s="20">
        <v>1820</v>
      </c>
      <c r="F13" s="20">
        <f xml:space="preserve"> D13*E13</f>
        <v>0</v>
      </c>
    </row>
    <row r="14" spans="1:6" ht="13.5" thickBot="1" x14ac:dyDescent="0.25">
      <c r="A14" s="25">
        <v>3</v>
      </c>
      <c r="B14" s="1" t="s">
        <v>208</v>
      </c>
      <c r="C14" s="2" t="s">
        <v>60</v>
      </c>
      <c r="D14" s="66"/>
      <c r="E14" s="20">
        <v>1802</v>
      </c>
      <c r="F14" s="20">
        <f xml:space="preserve"> D14*E14</f>
        <v>0</v>
      </c>
    </row>
    <row r="15" spans="1:6" ht="13.5" thickBot="1" x14ac:dyDescent="0.25">
      <c r="A15" s="83"/>
      <c r="B15" s="1"/>
      <c r="C15" s="2"/>
      <c r="D15" s="66"/>
      <c r="E15" s="103" t="s">
        <v>45</v>
      </c>
      <c r="F15" s="84">
        <f>SUM(F12:F14)</f>
        <v>0</v>
      </c>
    </row>
    <row r="16" spans="1:6" x14ac:dyDescent="0.2">
      <c r="A16" s="46" t="s">
        <v>31</v>
      </c>
      <c r="B16" s="28" t="s">
        <v>6</v>
      </c>
      <c r="C16" s="363"/>
      <c r="D16" s="363"/>
      <c r="E16" s="363"/>
      <c r="F16" s="364"/>
    </row>
    <row r="17" spans="1:6" ht="15" x14ac:dyDescent="0.2">
      <c r="A17" s="25">
        <v>1</v>
      </c>
      <c r="B17" s="35" t="s">
        <v>206</v>
      </c>
      <c r="C17" s="29" t="s">
        <v>61</v>
      </c>
      <c r="D17" s="65"/>
      <c r="E17" s="30">
        <v>25229</v>
      </c>
      <c r="F17" s="20">
        <f t="shared" ref="F17:F23" si="0" xml:space="preserve"> D17*E17</f>
        <v>0</v>
      </c>
    </row>
    <row r="18" spans="1:6" ht="15" x14ac:dyDescent="0.2">
      <c r="A18" s="25">
        <v>2</v>
      </c>
      <c r="B18" s="1" t="s">
        <v>207</v>
      </c>
      <c r="C18" s="2" t="s">
        <v>61</v>
      </c>
      <c r="D18" s="66"/>
      <c r="E18" s="20">
        <v>18419</v>
      </c>
      <c r="F18" s="20">
        <f t="shared" si="0"/>
        <v>0</v>
      </c>
    </row>
    <row r="19" spans="1:6" ht="15" x14ac:dyDescent="0.2">
      <c r="A19" s="25">
        <v>3</v>
      </c>
      <c r="B19" s="1" t="s">
        <v>53</v>
      </c>
      <c r="C19" s="2" t="s">
        <v>61</v>
      </c>
      <c r="D19" s="66"/>
      <c r="E19" s="20">
        <v>725507</v>
      </c>
      <c r="F19" s="20">
        <f t="shared" si="0"/>
        <v>0</v>
      </c>
    </row>
    <row r="20" spans="1:6" x14ac:dyDescent="0.2">
      <c r="A20" s="25">
        <v>4</v>
      </c>
      <c r="B20" s="1" t="s">
        <v>257</v>
      </c>
      <c r="C20" s="2" t="s">
        <v>48</v>
      </c>
      <c r="D20" s="66"/>
      <c r="E20" s="20">
        <v>3453</v>
      </c>
      <c r="F20" s="20">
        <f t="shared" si="0"/>
        <v>0</v>
      </c>
    </row>
    <row r="21" spans="1:6" x14ac:dyDescent="0.2">
      <c r="A21" s="25">
        <v>5</v>
      </c>
      <c r="B21" s="1" t="s">
        <v>258</v>
      </c>
      <c r="C21" s="2" t="s">
        <v>48</v>
      </c>
      <c r="D21" s="66"/>
      <c r="E21" s="20">
        <v>3453</v>
      </c>
      <c r="F21" s="20">
        <f t="shared" si="0"/>
        <v>0</v>
      </c>
    </row>
    <row r="22" spans="1:6" ht="15" x14ac:dyDescent="0.2">
      <c r="A22" s="25">
        <v>6</v>
      </c>
      <c r="B22" s="1" t="s">
        <v>49</v>
      </c>
      <c r="C22" s="2" t="s">
        <v>61</v>
      </c>
      <c r="D22" s="66"/>
      <c r="E22" s="20">
        <v>10949</v>
      </c>
      <c r="F22" s="20">
        <f t="shared" si="0"/>
        <v>0</v>
      </c>
    </row>
    <row r="23" spans="1:6" ht="15.75" thickBot="1" x14ac:dyDescent="0.25">
      <c r="A23" s="25">
        <v>7</v>
      </c>
      <c r="B23" s="1" t="s">
        <v>12</v>
      </c>
      <c r="C23" s="2" t="s">
        <v>61</v>
      </c>
      <c r="D23" s="66"/>
      <c r="E23" s="34">
        <v>39531</v>
      </c>
      <c r="F23" s="27">
        <f t="shared" si="0"/>
        <v>0</v>
      </c>
    </row>
    <row r="24" spans="1:6" ht="13.5" thickBot="1" x14ac:dyDescent="0.25">
      <c r="A24" s="83"/>
      <c r="B24" s="1"/>
      <c r="C24" s="2"/>
      <c r="D24" s="66"/>
      <c r="E24" s="103" t="s">
        <v>45</v>
      </c>
      <c r="F24" s="84">
        <f>SUM(F17:F23)</f>
        <v>0</v>
      </c>
    </row>
    <row r="25" spans="1:6" x14ac:dyDescent="0.2">
      <c r="A25" s="47" t="s">
        <v>32</v>
      </c>
      <c r="B25" s="8" t="s">
        <v>13</v>
      </c>
      <c r="C25" s="368"/>
      <c r="D25" s="363"/>
      <c r="E25" s="363"/>
      <c r="F25" s="364"/>
    </row>
    <row r="26" spans="1:6" x14ac:dyDescent="0.2">
      <c r="A26" s="25">
        <v>1</v>
      </c>
      <c r="B26" s="35" t="s">
        <v>7</v>
      </c>
      <c r="C26" s="29" t="s">
        <v>30</v>
      </c>
      <c r="D26" s="65"/>
      <c r="E26" s="30">
        <v>5000000</v>
      </c>
      <c r="F26" s="20">
        <f t="shared" ref="F26:F33" si="1">D26*E26</f>
        <v>0</v>
      </c>
    </row>
    <row r="27" spans="1:6" x14ac:dyDescent="0.2">
      <c r="A27" s="25">
        <v>2</v>
      </c>
      <c r="B27" s="1" t="s">
        <v>8</v>
      </c>
      <c r="C27" s="2" t="s">
        <v>30</v>
      </c>
      <c r="D27" s="66"/>
      <c r="E27" s="20">
        <v>5000000</v>
      </c>
      <c r="F27" s="20">
        <f t="shared" si="1"/>
        <v>0</v>
      </c>
    </row>
    <row r="28" spans="1:6" x14ac:dyDescent="0.2">
      <c r="A28" s="25">
        <v>3</v>
      </c>
      <c r="B28" s="1" t="s">
        <v>209</v>
      </c>
      <c r="C28" s="2" t="s">
        <v>19</v>
      </c>
      <c r="D28" s="66"/>
      <c r="E28" s="20">
        <v>60000</v>
      </c>
      <c r="F28" s="20">
        <f t="shared" si="1"/>
        <v>0</v>
      </c>
    </row>
    <row r="29" spans="1:6" ht="25.5" x14ac:dyDescent="0.2">
      <c r="A29" s="85">
        <v>4</v>
      </c>
      <c r="B29" s="109" t="s">
        <v>246</v>
      </c>
      <c r="C29" s="26" t="s">
        <v>19</v>
      </c>
      <c r="D29" s="69"/>
      <c r="E29" s="27">
        <v>2188000</v>
      </c>
      <c r="F29" s="20">
        <f t="shared" si="1"/>
        <v>0</v>
      </c>
    </row>
    <row r="30" spans="1:6" x14ac:dyDescent="0.2">
      <c r="A30" s="85">
        <v>5</v>
      </c>
      <c r="B30" s="48" t="s">
        <v>247</v>
      </c>
      <c r="C30" s="26" t="s">
        <v>19</v>
      </c>
      <c r="D30" s="69"/>
      <c r="E30" s="27">
        <v>118320</v>
      </c>
      <c r="F30" s="20">
        <f t="shared" si="1"/>
        <v>0</v>
      </c>
    </row>
    <row r="31" spans="1:6" x14ac:dyDescent="0.2">
      <c r="A31" s="85">
        <v>6</v>
      </c>
      <c r="B31" s="48" t="s">
        <v>248</v>
      </c>
      <c r="C31" s="26" t="s">
        <v>44</v>
      </c>
      <c r="D31" s="69"/>
      <c r="E31" s="27">
        <v>174000</v>
      </c>
      <c r="F31" s="20">
        <f t="shared" si="1"/>
        <v>0</v>
      </c>
    </row>
    <row r="32" spans="1:6" x14ac:dyDescent="0.2">
      <c r="A32" s="85">
        <v>7</v>
      </c>
      <c r="B32" s="48" t="s">
        <v>249</v>
      </c>
      <c r="C32" s="26" t="s">
        <v>19</v>
      </c>
      <c r="D32" s="69"/>
      <c r="E32" s="27">
        <v>69600</v>
      </c>
      <c r="F32" s="27">
        <f t="shared" si="1"/>
        <v>0</v>
      </c>
    </row>
    <row r="33" spans="1:7" ht="28.5" customHeight="1" thickBot="1" x14ac:dyDescent="0.25">
      <c r="A33" s="25">
        <v>4</v>
      </c>
      <c r="B33" s="23" t="s">
        <v>210</v>
      </c>
      <c r="C33" s="2" t="s">
        <v>19</v>
      </c>
      <c r="D33" s="66"/>
      <c r="E33" s="34">
        <v>1100000</v>
      </c>
      <c r="F33" s="27">
        <f t="shared" si="1"/>
        <v>0</v>
      </c>
    </row>
    <row r="34" spans="1:7" ht="13.5" thickBot="1" x14ac:dyDescent="0.25">
      <c r="A34" s="83"/>
      <c r="B34" s="1"/>
      <c r="C34" s="2"/>
      <c r="D34" s="66"/>
      <c r="E34" s="103" t="s">
        <v>45</v>
      </c>
      <c r="F34" s="84">
        <f>SUM(F26:F33)</f>
        <v>0</v>
      </c>
      <c r="G34" s="101">
        <v>341847837.5</v>
      </c>
    </row>
    <row r="35" spans="1:7" x14ac:dyDescent="0.2">
      <c r="A35" s="47">
        <v>1.2</v>
      </c>
      <c r="B35" s="8" t="s">
        <v>9</v>
      </c>
      <c r="C35" s="368"/>
      <c r="D35" s="363"/>
      <c r="E35" s="363"/>
      <c r="F35" s="364"/>
    </row>
    <row r="36" spans="1:7" x14ac:dyDescent="0.2">
      <c r="A36" s="86" t="s">
        <v>33</v>
      </c>
      <c r="B36" s="28" t="s">
        <v>10</v>
      </c>
      <c r="C36" s="29"/>
      <c r="D36" s="65"/>
      <c r="E36" s="30"/>
      <c r="F36" s="30"/>
    </row>
    <row r="37" spans="1:7" x14ac:dyDescent="0.2">
      <c r="A37" s="25">
        <v>1</v>
      </c>
      <c r="B37" s="1" t="s">
        <v>15</v>
      </c>
      <c r="C37" s="2" t="s">
        <v>60</v>
      </c>
      <c r="D37" s="66">
        <f>+'presupuesto de obra'!D37/5</f>
        <v>980</v>
      </c>
      <c r="E37" s="20">
        <v>5740</v>
      </c>
      <c r="F37" s="20">
        <f>+E37*D37</f>
        <v>5625200</v>
      </c>
    </row>
    <row r="38" spans="1:7" x14ac:dyDescent="0.2">
      <c r="A38" s="25">
        <v>2</v>
      </c>
      <c r="B38" s="1" t="s">
        <v>5</v>
      </c>
      <c r="C38" s="2" t="s">
        <v>60</v>
      </c>
      <c r="D38" s="66">
        <f>+'presupuesto de obra'!D38/5</f>
        <v>980</v>
      </c>
      <c r="E38" s="20">
        <v>1820</v>
      </c>
      <c r="F38" s="20">
        <f>+E38*D38</f>
        <v>1783600</v>
      </c>
    </row>
    <row r="39" spans="1:7" ht="13.5" thickBot="1" x14ac:dyDescent="0.25">
      <c r="A39" s="25">
        <v>3</v>
      </c>
      <c r="B39" s="1" t="s">
        <v>208</v>
      </c>
      <c r="C39" s="2" t="s">
        <v>60</v>
      </c>
      <c r="D39" s="66">
        <f>+'presupuesto de obra'!D39/5</f>
        <v>980</v>
      </c>
      <c r="E39" s="34">
        <v>1802</v>
      </c>
      <c r="F39" s="34">
        <f>+E39*D39</f>
        <v>1765960</v>
      </c>
    </row>
    <row r="40" spans="1:7" ht="13.5" thickBot="1" x14ac:dyDescent="0.25">
      <c r="A40" s="83"/>
      <c r="B40" s="1"/>
      <c r="C40" s="2"/>
      <c r="D40" s="66"/>
      <c r="E40" s="103" t="s">
        <v>45</v>
      </c>
      <c r="F40" s="84">
        <f>SUM(F37:F39)</f>
        <v>9174760</v>
      </c>
    </row>
    <row r="41" spans="1:7" x14ac:dyDescent="0.2">
      <c r="A41" s="46" t="s">
        <v>34</v>
      </c>
      <c r="B41" s="28" t="s">
        <v>11</v>
      </c>
      <c r="C41" s="363"/>
      <c r="D41" s="363"/>
      <c r="E41" s="363"/>
      <c r="F41" s="364"/>
    </row>
    <row r="42" spans="1:7" ht="15" x14ac:dyDescent="0.2">
      <c r="A42" s="25">
        <v>1</v>
      </c>
      <c r="B42" s="35" t="s">
        <v>206</v>
      </c>
      <c r="C42" s="29" t="s">
        <v>61</v>
      </c>
      <c r="D42" s="66">
        <f>+'presupuesto de obra'!D42/5</f>
        <v>11.000000000000002</v>
      </c>
      <c r="E42" s="30">
        <v>25229</v>
      </c>
      <c r="F42" s="30">
        <f t="shared" ref="F42:F51" si="2">+E42*D42</f>
        <v>277519.00000000006</v>
      </c>
    </row>
    <row r="43" spans="1:7" ht="15" x14ac:dyDescent="0.2">
      <c r="A43" s="25">
        <v>2</v>
      </c>
      <c r="B43" s="1" t="s">
        <v>207</v>
      </c>
      <c r="C43" s="2" t="s">
        <v>61</v>
      </c>
      <c r="D43" s="66">
        <f>+'presupuesto de obra'!D43/5</f>
        <v>13483.8</v>
      </c>
      <c r="E43" s="20">
        <v>18419</v>
      </c>
      <c r="F43" s="20">
        <f t="shared" si="2"/>
        <v>248358112.19999999</v>
      </c>
    </row>
    <row r="44" spans="1:7" ht="15" x14ac:dyDescent="0.2">
      <c r="A44" s="25">
        <v>3</v>
      </c>
      <c r="B44" s="1" t="s">
        <v>54</v>
      </c>
      <c r="C44" s="2" t="s">
        <v>61</v>
      </c>
      <c r="D44" s="66">
        <f>+'presupuesto de obra'!D44/5</f>
        <v>646.08000000000004</v>
      </c>
      <c r="E44" s="20">
        <v>725507</v>
      </c>
      <c r="F44" s="20">
        <f t="shared" si="2"/>
        <v>468735562.56</v>
      </c>
    </row>
    <row r="45" spans="1:7" x14ac:dyDescent="0.2">
      <c r="A45" s="25">
        <v>4</v>
      </c>
      <c r="B45" s="1" t="s">
        <v>211</v>
      </c>
      <c r="C45" s="2" t="s">
        <v>48</v>
      </c>
      <c r="D45" s="66">
        <f>+'presupuesto de obra'!D45/5</f>
        <v>14280</v>
      </c>
      <c r="E45" s="20">
        <v>3453</v>
      </c>
      <c r="F45" s="20">
        <f t="shared" si="2"/>
        <v>49308840</v>
      </c>
    </row>
    <row r="46" spans="1:7" x14ac:dyDescent="0.2">
      <c r="A46" s="25">
        <v>5</v>
      </c>
      <c r="B46" s="1" t="s">
        <v>212</v>
      </c>
      <c r="C46" s="2" t="s">
        <v>48</v>
      </c>
      <c r="D46" s="66">
        <f>+'presupuesto de obra'!D46/5</f>
        <v>1062</v>
      </c>
      <c r="E46" s="20">
        <v>3453</v>
      </c>
      <c r="F46" s="20">
        <f t="shared" si="2"/>
        <v>3667086</v>
      </c>
    </row>
    <row r="47" spans="1:7" x14ac:dyDescent="0.2">
      <c r="A47" s="25">
        <v>6</v>
      </c>
      <c r="B47" s="1" t="s">
        <v>213</v>
      </c>
      <c r="C47" s="2" t="s">
        <v>48</v>
      </c>
      <c r="D47" s="66">
        <f>+'presupuesto de obra'!D47/5</f>
        <v>14609.8</v>
      </c>
      <c r="E47" s="20">
        <v>3453</v>
      </c>
      <c r="F47" s="20">
        <f t="shared" si="2"/>
        <v>50447639.399999999</v>
      </c>
    </row>
    <row r="48" spans="1:7" x14ac:dyDescent="0.2">
      <c r="A48" s="25">
        <v>7</v>
      </c>
      <c r="B48" s="1" t="s">
        <v>214</v>
      </c>
      <c r="C48" s="2" t="s">
        <v>48</v>
      </c>
      <c r="D48" s="66">
        <f>+'presupuesto de obra'!D48/5</f>
        <v>317.60000000000002</v>
      </c>
      <c r="E48" s="20">
        <v>3453</v>
      </c>
      <c r="F48" s="20">
        <f t="shared" si="2"/>
        <v>1096672.8</v>
      </c>
    </row>
    <row r="49" spans="1:7" x14ac:dyDescent="0.2">
      <c r="A49" s="25">
        <v>8</v>
      </c>
      <c r="B49" s="1" t="s">
        <v>215</v>
      </c>
      <c r="C49" s="2" t="s">
        <v>48</v>
      </c>
      <c r="D49" s="66">
        <f>+'presupuesto de obra'!D49/5</f>
        <v>122.2</v>
      </c>
      <c r="E49" s="20">
        <v>3453</v>
      </c>
      <c r="F49" s="20">
        <f t="shared" si="2"/>
        <v>421956.60000000003</v>
      </c>
    </row>
    <row r="50" spans="1:7" ht="24.75" customHeight="1" x14ac:dyDescent="0.2">
      <c r="A50" s="25">
        <v>9</v>
      </c>
      <c r="B50" s="23" t="s">
        <v>49</v>
      </c>
      <c r="C50" s="2" t="s">
        <v>61</v>
      </c>
      <c r="D50" s="66">
        <f>+'presupuesto de obra'!D50/5</f>
        <v>18</v>
      </c>
      <c r="E50" s="20">
        <v>10949</v>
      </c>
      <c r="F50" s="20">
        <f t="shared" si="2"/>
        <v>197082</v>
      </c>
    </row>
    <row r="51" spans="1:7" ht="15.75" thickBot="1" x14ac:dyDescent="0.25">
      <c r="A51" s="25">
        <v>10</v>
      </c>
      <c r="B51" s="1" t="s">
        <v>12</v>
      </c>
      <c r="C51" s="2" t="s">
        <v>61</v>
      </c>
      <c r="D51" s="66">
        <f>+'presupuesto de obra'!D51/5</f>
        <v>81.72</v>
      </c>
      <c r="E51" s="27">
        <v>39531</v>
      </c>
      <c r="F51" s="27">
        <f t="shared" si="2"/>
        <v>3230473.32</v>
      </c>
    </row>
    <row r="52" spans="1:7" ht="13.5" thickBot="1" x14ac:dyDescent="0.25">
      <c r="A52" s="83"/>
      <c r="B52" s="1"/>
      <c r="C52" s="2"/>
      <c r="D52" s="66"/>
      <c r="E52" s="103" t="s">
        <v>45</v>
      </c>
      <c r="F52" s="84">
        <f>SUM(F42:F51)</f>
        <v>825740943.88</v>
      </c>
    </row>
    <row r="53" spans="1:7" x14ac:dyDescent="0.2">
      <c r="A53" s="50"/>
      <c r="B53" s="51" t="s">
        <v>216</v>
      </c>
      <c r="C53" s="120"/>
      <c r="D53" s="70"/>
      <c r="E53" s="369"/>
      <c r="F53" s="370"/>
    </row>
    <row r="54" spans="1:7" x14ac:dyDescent="0.2">
      <c r="A54" s="46" t="s">
        <v>35</v>
      </c>
      <c r="B54" s="8" t="s">
        <v>13</v>
      </c>
      <c r="C54" s="371"/>
      <c r="D54" s="372"/>
      <c r="E54" s="372"/>
      <c r="F54" s="373"/>
    </row>
    <row r="55" spans="1:7" ht="35.25" customHeight="1" x14ac:dyDescent="0.2">
      <c r="A55" s="25">
        <v>1</v>
      </c>
      <c r="B55" s="23" t="s">
        <v>297</v>
      </c>
      <c r="C55" s="2" t="s">
        <v>46</v>
      </c>
      <c r="D55" s="65">
        <v>8</v>
      </c>
      <c r="E55" s="20">
        <v>89000000</v>
      </c>
      <c r="F55" s="20">
        <f>+D55*E55</f>
        <v>712000000</v>
      </c>
    </row>
    <row r="56" spans="1:7" ht="13.5" thickBot="1" x14ac:dyDescent="0.25">
      <c r="A56" s="85">
        <v>2</v>
      </c>
      <c r="B56" s="48" t="s">
        <v>57</v>
      </c>
      <c r="C56" s="26" t="s">
        <v>30</v>
      </c>
      <c r="D56" s="69">
        <v>1</v>
      </c>
      <c r="E56" s="27">
        <f>88000000/2</f>
        <v>44000000</v>
      </c>
      <c r="F56" s="20">
        <f>+D56*E56</f>
        <v>44000000</v>
      </c>
    </row>
    <row r="57" spans="1:7" ht="13.5" thickBot="1" x14ac:dyDescent="0.25">
      <c r="A57" s="50"/>
      <c r="B57" s="1"/>
      <c r="C57" s="2"/>
      <c r="D57" s="66"/>
      <c r="E57" s="103" t="s">
        <v>45</v>
      </c>
      <c r="F57" s="84">
        <f>SUM(F55:F56)</f>
        <v>756000000</v>
      </c>
      <c r="G57" s="107">
        <v>1578436983.48</v>
      </c>
    </row>
    <row r="58" spans="1:7" x14ac:dyDescent="0.2">
      <c r="A58" s="82">
        <v>1.3</v>
      </c>
      <c r="B58" s="28" t="s">
        <v>14</v>
      </c>
      <c r="C58" s="363"/>
      <c r="D58" s="363"/>
      <c r="E58" s="363"/>
      <c r="F58" s="364"/>
    </row>
    <row r="59" spans="1:7" x14ac:dyDescent="0.2">
      <c r="A59" s="46" t="s">
        <v>36</v>
      </c>
      <c r="B59" s="28" t="s">
        <v>10</v>
      </c>
      <c r="C59" s="29"/>
      <c r="D59" s="65"/>
      <c r="E59" s="30"/>
      <c r="F59" s="30"/>
    </row>
    <row r="60" spans="1:7" x14ac:dyDescent="0.2">
      <c r="A60" s="25">
        <v>1</v>
      </c>
      <c r="B60" s="1" t="s">
        <v>15</v>
      </c>
      <c r="C60" s="2" t="s">
        <v>60</v>
      </c>
      <c r="D60" s="65">
        <f>+'presupuesto de obra'!D65/5</f>
        <v>105</v>
      </c>
      <c r="E60" s="20">
        <f>+E37</f>
        <v>5740</v>
      </c>
      <c r="F60" s="20">
        <f>+E60*D60</f>
        <v>602700</v>
      </c>
    </row>
    <row r="61" spans="1:7" x14ac:dyDescent="0.2">
      <c r="A61" s="25">
        <v>2</v>
      </c>
      <c r="B61" s="1" t="s">
        <v>5</v>
      </c>
      <c r="C61" s="2" t="s">
        <v>60</v>
      </c>
      <c r="D61" s="65">
        <f>+'presupuesto de obra'!D66/5</f>
        <v>105</v>
      </c>
      <c r="E61" s="20">
        <f>+E38</f>
        <v>1820</v>
      </c>
      <c r="F61" s="20">
        <f>+E61*D61</f>
        <v>191100</v>
      </c>
    </row>
    <row r="62" spans="1:7" ht="13.5" thickBot="1" x14ac:dyDescent="0.25">
      <c r="A62" s="25">
        <v>3</v>
      </c>
      <c r="B62" s="1" t="s">
        <v>208</v>
      </c>
      <c r="C62" s="2" t="s">
        <v>60</v>
      </c>
      <c r="D62" s="65">
        <f>+'presupuesto de obra'!D67/5</f>
        <v>105</v>
      </c>
      <c r="E62" s="27">
        <f>+E39</f>
        <v>1802</v>
      </c>
      <c r="F62" s="27">
        <f>+E62*D62</f>
        <v>189210</v>
      </c>
    </row>
    <row r="63" spans="1:7" ht="13.5" thickBot="1" x14ac:dyDescent="0.25">
      <c r="A63" s="25"/>
      <c r="B63" s="1"/>
      <c r="C63" s="2"/>
      <c r="D63" s="71"/>
      <c r="E63" s="36" t="s">
        <v>45</v>
      </c>
      <c r="F63" s="84">
        <f>SUM(F60:F62)</f>
        <v>983010</v>
      </c>
    </row>
    <row r="64" spans="1:7" x14ac:dyDescent="0.2">
      <c r="A64" s="46" t="s">
        <v>37</v>
      </c>
      <c r="B64" s="8" t="s">
        <v>16</v>
      </c>
      <c r="C64" s="2"/>
      <c r="D64" s="66"/>
      <c r="E64" s="30"/>
      <c r="F64" s="30"/>
    </row>
    <row r="65" spans="1:7" ht="15" x14ac:dyDescent="0.2">
      <c r="A65" s="25">
        <v>1</v>
      </c>
      <c r="B65" s="35" t="s">
        <v>206</v>
      </c>
      <c r="C65" s="2" t="s">
        <v>61</v>
      </c>
      <c r="D65" s="65">
        <f>+'presupuesto de obra'!D70/5</f>
        <v>4.4000000000000004</v>
      </c>
      <c r="E65" s="20">
        <f>+E42</f>
        <v>25229</v>
      </c>
      <c r="F65" s="20">
        <f t="shared" ref="F65:F70" si="3">+E65*D65</f>
        <v>111007.6</v>
      </c>
    </row>
    <row r="66" spans="1:7" ht="15" x14ac:dyDescent="0.2">
      <c r="A66" s="25">
        <v>2</v>
      </c>
      <c r="B66" s="1" t="s">
        <v>207</v>
      </c>
      <c r="C66" s="2" t="s">
        <v>61</v>
      </c>
      <c r="D66" s="65">
        <f>+'presupuesto de obra'!D71/5</f>
        <v>930.53399999999999</v>
      </c>
      <c r="E66" s="20">
        <v>18419</v>
      </c>
      <c r="F66" s="20">
        <f t="shared" si="3"/>
        <v>17139505.745999999</v>
      </c>
    </row>
    <row r="67" spans="1:7" ht="27" customHeight="1" x14ac:dyDescent="0.2">
      <c r="A67" s="25">
        <v>3</v>
      </c>
      <c r="B67" s="23" t="s">
        <v>55</v>
      </c>
      <c r="C67" s="2" t="s">
        <v>61</v>
      </c>
      <c r="D67" s="65">
        <f>+'presupuesto de obra'!D72/5</f>
        <v>72.66</v>
      </c>
      <c r="E67" s="20">
        <f>+E44</f>
        <v>725507</v>
      </c>
      <c r="F67" s="20">
        <f t="shared" si="3"/>
        <v>52715338.619999997</v>
      </c>
    </row>
    <row r="68" spans="1:7" ht="25.5" x14ac:dyDescent="0.2">
      <c r="A68" s="25">
        <v>4</v>
      </c>
      <c r="B68" s="23" t="s">
        <v>49</v>
      </c>
      <c r="C68" s="2" t="s">
        <v>61</v>
      </c>
      <c r="D68" s="65">
        <f>+'presupuesto de obra'!D73/5</f>
        <v>3</v>
      </c>
      <c r="E68" s="20">
        <f>+E50</f>
        <v>10949</v>
      </c>
      <c r="F68" s="20">
        <f t="shared" si="3"/>
        <v>32847</v>
      </c>
    </row>
    <row r="69" spans="1:7" ht="15" x14ac:dyDescent="0.2">
      <c r="A69" s="25">
        <v>5</v>
      </c>
      <c r="B69" s="1" t="s">
        <v>12</v>
      </c>
      <c r="C69" s="2" t="s">
        <v>61</v>
      </c>
      <c r="D69" s="65">
        <f>+'presupuesto de obra'!D74/5</f>
        <v>19.3</v>
      </c>
      <c r="E69" s="20">
        <f>+E51</f>
        <v>39531</v>
      </c>
      <c r="F69" s="20">
        <f t="shared" si="3"/>
        <v>762948.3</v>
      </c>
    </row>
    <row r="70" spans="1:7" ht="15.75" thickBot="1" x14ac:dyDescent="0.25">
      <c r="A70" s="25">
        <v>6</v>
      </c>
      <c r="B70" s="1" t="s">
        <v>259</v>
      </c>
      <c r="C70" s="2" t="s">
        <v>61</v>
      </c>
      <c r="D70" s="65">
        <f>+'presupuesto de obra'!D75/5</f>
        <v>99.2</v>
      </c>
      <c r="E70" s="27">
        <v>272783</v>
      </c>
      <c r="F70" s="27">
        <f t="shared" si="3"/>
        <v>27060073.600000001</v>
      </c>
    </row>
    <row r="71" spans="1:7" ht="13.5" thickBot="1" x14ac:dyDescent="0.25">
      <c r="A71" s="25"/>
      <c r="B71" s="1"/>
      <c r="C71" s="2"/>
      <c r="D71" s="71"/>
      <c r="E71" s="36" t="s">
        <v>45</v>
      </c>
      <c r="F71" s="84">
        <f>SUM(F65:F70)</f>
        <v>97821720.865999997</v>
      </c>
      <c r="G71" s="101">
        <v>126968912.60599999</v>
      </c>
    </row>
    <row r="72" spans="1:7" x14ac:dyDescent="0.2">
      <c r="A72" s="46">
        <v>1.4</v>
      </c>
      <c r="B72" s="8" t="s">
        <v>17</v>
      </c>
      <c r="C72" s="368"/>
      <c r="D72" s="363"/>
      <c r="E72" s="363"/>
      <c r="F72" s="364"/>
    </row>
    <row r="73" spans="1:7" x14ac:dyDescent="0.2">
      <c r="A73" s="46" t="s">
        <v>38</v>
      </c>
      <c r="B73" s="8" t="s">
        <v>10</v>
      </c>
      <c r="C73" s="371"/>
      <c r="D73" s="372"/>
      <c r="E73" s="372"/>
      <c r="F73" s="373"/>
    </row>
    <row r="74" spans="1:7" x14ac:dyDescent="0.2">
      <c r="A74" s="25">
        <v>1</v>
      </c>
      <c r="B74" s="1" t="s">
        <v>15</v>
      </c>
      <c r="C74" s="2" t="s">
        <v>60</v>
      </c>
      <c r="D74" s="66">
        <f>+'ETAPA (2)'!D74</f>
        <v>233.33333333333334</v>
      </c>
      <c r="E74" s="20">
        <f>+E60</f>
        <v>5740</v>
      </c>
      <c r="F74" s="20">
        <f>+E74*D74</f>
        <v>1339333.3333333335</v>
      </c>
    </row>
    <row r="75" spans="1:7" x14ac:dyDescent="0.2">
      <c r="A75" s="25">
        <v>2</v>
      </c>
      <c r="B75" s="1" t="s">
        <v>5</v>
      </c>
      <c r="C75" s="2" t="s">
        <v>60</v>
      </c>
      <c r="D75" s="66">
        <f>+'ETAPA (2)'!D75</f>
        <v>233.33333333333334</v>
      </c>
      <c r="E75" s="20">
        <f>+E61</f>
        <v>1820</v>
      </c>
      <c r="F75" s="20">
        <f>+E75*D75</f>
        <v>424666.66666666669</v>
      </c>
    </row>
    <row r="76" spans="1:7" ht="13.5" thickBot="1" x14ac:dyDescent="0.25">
      <c r="A76" s="25">
        <v>3</v>
      </c>
      <c r="B76" s="1" t="s">
        <v>208</v>
      </c>
      <c r="C76" s="2" t="s">
        <v>60</v>
      </c>
      <c r="D76" s="66">
        <f>+'ETAPA (2)'!D76</f>
        <v>233.33333333333334</v>
      </c>
      <c r="E76" s="27">
        <f>+E62</f>
        <v>1802</v>
      </c>
      <c r="F76" s="27">
        <f>+E76*D76</f>
        <v>420466.66666666669</v>
      </c>
    </row>
    <row r="77" spans="1:7" ht="13.5" thickBot="1" x14ac:dyDescent="0.25">
      <c r="A77" s="25"/>
      <c r="B77" s="1"/>
      <c r="C77" s="2"/>
      <c r="D77" s="71"/>
      <c r="E77" s="36" t="s">
        <v>45</v>
      </c>
      <c r="F77" s="84">
        <f>SUM(F74:F76)</f>
        <v>2184466.666666667</v>
      </c>
    </row>
    <row r="78" spans="1:7" x14ac:dyDescent="0.2">
      <c r="A78" s="87" t="s">
        <v>39</v>
      </c>
      <c r="B78" s="22" t="s">
        <v>18</v>
      </c>
      <c r="C78" s="368"/>
      <c r="D78" s="363"/>
      <c r="E78" s="363"/>
      <c r="F78" s="364"/>
    </row>
    <row r="79" spans="1:7" ht="15" x14ac:dyDescent="0.2">
      <c r="A79" s="2">
        <v>1</v>
      </c>
      <c r="B79" s="35" t="s">
        <v>206</v>
      </c>
      <c r="C79" s="2" t="s">
        <v>61</v>
      </c>
      <c r="D79" s="66">
        <f>+'ETAPA (2)'!D79</f>
        <v>4.95</v>
      </c>
      <c r="E79" s="53">
        <f>+E65</f>
        <v>25229</v>
      </c>
      <c r="F79" s="20">
        <f t="shared" ref="F79:F87" si="4">+E79*D79</f>
        <v>124883.55</v>
      </c>
    </row>
    <row r="80" spans="1:7" ht="15" x14ac:dyDescent="0.2">
      <c r="A80" s="2">
        <v>2</v>
      </c>
      <c r="B80" s="1" t="s">
        <v>207</v>
      </c>
      <c r="C80" s="2" t="s">
        <v>61</v>
      </c>
      <c r="D80" s="66">
        <f>+'ETAPA (2)'!D80</f>
        <v>834.53700000000015</v>
      </c>
      <c r="E80" s="53">
        <v>18419</v>
      </c>
      <c r="F80" s="20">
        <f t="shared" si="4"/>
        <v>15371337.003000002</v>
      </c>
    </row>
    <row r="81" spans="1:6" ht="15" x14ac:dyDescent="0.2">
      <c r="A81" s="2">
        <v>3</v>
      </c>
      <c r="B81" s="1" t="s">
        <v>232</v>
      </c>
      <c r="C81" s="2" t="s">
        <v>61</v>
      </c>
      <c r="D81" s="66">
        <f>+'ETAPA (2)'!D81</f>
        <v>30.26</v>
      </c>
      <c r="E81" s="53">
        <v>725507</v>
      </c>
      <c r="F81" s="20">
        <f t="shared" si="4"/>
        <v>21953841.82</v>
      </c>
    </row>
    <row r="82" spans="1:6" x14ac:dyDescent="0.2">
      <c r="A82" s="2">
        <v>4</v>
      </c>
      <c r="B82" s="1" t="s">
        <v>217</v>
      </c>
      <c r="C82" s="2" t="s">
        <v>48</v>
      </c>
      <c r="D82" s="66">
        <f>+'ETAPA (2)'!D82</f>
        <v>577.16666666666663</v>
      </c>
      <c r="E82" s="20">
        <v>3453</v>
      </c>
      <c r="F82" s="20">
        <f t="shared" si="4"/>
        <v>1992956.4999999998</v>
      </c>
    </row>
    <row r="83" spans="1:6" ht="15" x14ac:dyDescent="0.2">
      <c r="A83" s="2">
        <v>6</v>
      </c>
      <c r="B83" s="1" t="s">
        <v>377</v>
      </c>
      <c r="C83" s="2" t="s">
        <v>61</v>
      </c>
      <c r="D83" s="66">
        <f>+'ETAPA (2)'!D83</f>
        <v>0.16666666666666666</v>
      </c>
      <c r="E83" s="20">
        <v>85000</v>
      </c>
      <c r="F83" s="20">
        <f t="shared" si="4"/>
        <v>14166.666666666666</v>
      </c>
    </row>
    <row r="84" spans="1:6" x14ac:dyDescent="0.2">
      <c r="A84" s="2">
        <v>7</v>
      </c>
      <c r="B84" s="1" t="s">
        <v>378</v>
      </c>
      <c r="C84" s="2" t="s">
        <v>379</v>
      </c>
      <c r="D84" s="66">
        <f>+'ETAPA (2)'!D84</f>
        <v>6.666666666666667</v>
      </c>
      <c r="E84" s="20">
        <v>10500</v>
      </c>
      <c r="F84" s="20">
        <f t="shared" si="4"/>
        <v>70000</v>
      </c>
    </row>
    <row r="85" spans="1:6" x14ac:dyDescent="0.2">
      <c r="A85" s="2">
        <v>8</v>
      </c>
      <c r="B85" s="1" t="s">
        <v>380</v>
      </c>
      <c r="C85" s="2" t="s">
        <v>379</v>
      </c>
      <c r="D85" s="66">
        <f>+'ETAPA (2)'!D85</f>
        <v>46.5</v>
      </c>
      <c r="E85" s="20">
        <v>65000</v>
      </c>
      <c r="F85" s="20">
        <f t="shared" si="4"/>
        <v>3022500</v>
      </c>
    </row>
    <row r="86" spans="1:6" x14ac:dyDescent="0.2">
      <c r="A86" s="2">
        <v>9</v>
      </c>
      <c r="B86" s="23" t="s">
        <v>381</v>
      </c>
      <c r="C86" s="2" t="s">
        <v>60</v>
      </c>
      <c r="D86" s="66">
        <f>+'ETAPA (2)'!D86</f>
        <v>61.333333333333336</v>
      </c>
      <c r="E86" s="20">
        <v>35000</v>
      </c>
      <c r="F86" s="20">
        <f t="shared" si="4"/>
        <v>2146666.666666667</v>
      </c>
    </row>
    <row r="87" spans="1:6" x14ac:dyDescent="0.2">
      <c r="A87" s="2">
        <v>10</v>
      </c>
      <c r="B87" s="1" t="s">
        <v>260</v>
      </c>
      <c r="C87" s="2" t="s">
        <v>60</v>
      </c>
      <c r="D87" s="66">
        <f>+'ETAPA (2)'!D87</f>
        <v>11</v>
      </c>
      <c r="E87" s="20">
        <v>18443</v>
      </c>
      <c r="F87" s="20">
        <f t="shared" si="4"/>
        <v>202873</v>
      </c>
    </row>
    <row r="88" spans="1:6" x14ac:dyDescent="0.2">
      <c r="A88" s="2">
        <v>11</v>
      </c>
      <c r="B88" s="1" t="s">
        <v>382</v>
      </c>
      <c r="C88" s="2" t="s">
        <v>44</v>
      </c>
      <c r="D88" s="66">
        <f>+'ETAPA (2)'!D88</f>
        <v>23.333333333333332</v>
      </c>
      <c r="E88" s="20">
        <v>51987</v>
      </c>
      <c r="F88" s="20">
        <f>+D88*E88</f>
        <v>1213030</v>
      </c>
    </row>
    <row r="89" spans="1:6" ht="13.5" thickBot="1" x14ac:dyDescent="0.25">
      <c r="A89" s="2">
        <v>12</v>
      </c>
      <c r="B89" s="1" t="s">
        <v>218</v>
      </c>
      <c r="C89" s="2" t="s">
        <v>30</v>
      </c>
      <c r="D89" s="66">
        <v>1</v>
      </c>
      <c r="E89" s="27">
        <f>20000000/12*2</f>
        <v>3333333.3333333335</v>
      </c>
      <c r="F89" s="20">
        <f>+D89*E89</f>
        <v>3333333.3333333335</v>
      </c>
    </row>
    <row r="90" spans="1:6" ht="13.5" thickBot="1" x14ac:dyDescent="0.25">
      <c r="A90" s="2"/>
      <c r="B90" s="1"/>
      <c r="C90" s="2"/>
      <c r="D90" s="71"/>
      <c r="E90" s="36" t="s">
        <v>45</v>
      </c>
      <c r="F90" s="84">
        <f>SUM(F79:F89)</f>
        <v>49445588.539666668</v>
      </c>
    </row>
    <row r="91" spans="1:6" x14ac:dyDescent="0.2">
      <c r="A91" s="87" t="s">
        <v>40</v>
      </c>
      <c r="B91" s="8" t="s">
        <v>84</v>
      </c>
      <c r="C91" s="368"/>
      <c r="D91" s="363"/>
      <c r="E91" s="363"/>
      <c r="F91" s="364"/>
    </row>
    <row r="92" spans="1:6" ht="13.5" thickBot="1" x14ac:dyDescent="0.25">
      <c r="A92" s="2">
        <v>1</v>
      </c>
      <c r="B92" s="1" t="s">
        <v>59</v>
      </c>
      <c r="C92" s="2" t="s">
        <v>19</v>
      </c>
      <c r="D92" s="66"/>
      <c r="E92" s="27">
        <v>3500000</v>
      </c>
      <c r="F92" s="27">
        <f>D92*E92</f>
        <v>0</v>
      </c>
    </row>
    <row r="93" spans="1:6" ht="13.5" thickBot="1" x14ac:dyDescent="0.25">
      <c r="A93" s="2"/>
      <c r="B93" s="1"/>
      <c r="C93" s="1"/>
      <c r="D93" s="71"/>
      <c r="E93" s="36" t="s">
        <v>298</v>
      </c>
      <c r="F93" s="84">
        <f>+F92</f>
        <v>0</v>
      </c>
    </row>
    <row r="94" spans="1:6" x14ac:dyDescent="0.2">
      <c r="A94" s="87" t="s">
        <v>41</v>
      </c>
      <c r="B94" s="8" t="s">
        <v>13</v>
      </c>
      <c r="C94" s="1"/>
      <c r="D94" s="73"/>
      <c r="E94" s="54"/>
      <c r="F94" s="30"/>
    </row>
    <row r="95" spans="1:6" x14ac:dyDescent="0.2">
      <c r="A95" s="2">
        <v>1</v>
      </c>
      <c r="B95" s="1" t="s">
        <v>219</v>
      </c>
      <c r="C95" s="2" t="s">
        <v>19</v>
      </c>
      <c r="D95" s="73"/>
      <c r="E95" s="3">
        <v>2469536</v>
      </c>
      <c r="F95" s="20">
        <f>D95*E95</f>
        <v>0</v>
      </c>
    </row>
    <row r="96" spans="1:6" x14ac:dyDescent="0.2">
      <c r="A96" s="2">
        <v>2</v>
      </c>
      <c r="B96" s="1" t="s">
        <v>220</v>
      </c>
      <c r="C96" s="2" t="s">
        <v>44</v>
      </c>
      <c r="D96" s="73"/>
      <c r="E96" s="3">
        <v>16845</v>
      </c>
      <c r="F96" s="20">
        <f>D96*E96</f>
        <v>0</v>
      </c>
    </row>
    <row r="97" spans="1:7" x14ac:dyDescent="0.2">
      <c r="A97" s="2">
        <v>3</v>
      </c>
      <c r="B97" s="1" t="s">
        <v>221</v>
      </c>
      <c r="C97" s="2" t="s">
        <v>19</v>
      </c>
      <c r="D97" s="73"/>
      <c r="E97" s="3">
        <v>23000</v>
      </c>
      <c r="F97" s="20">
        <f>D97*E97</f>
        <v>0</v>
      </c>
    </row>
    <row r="98" spans="1:7" x14ac:dyDescent="0.2">
      <c r="A98" s="2">
        <v>4</v>
      </c>
      <c r="B98" s="1" t="s">
        <v>222</v>
      </c>
      <c r="C98" s="2" t="s">
        <v>19</v>
      </c>
      <c r="D98" s="73"/>
      <c r="E98" s="3">
        <v>23000</v>
      </c>
      <c r="F98" s="20">
        <f>D98*E98</f>
        <v>0</v>
      </c>
    </row>
    <row r="99" spans="1:7" ht="13.5" thickBot="1" x14ac:dyDescent="0.25">
      <c r="A99" s="2">
        <v>5</v>
      </c>
      <c r="B99" s="1" t="s">
        <v>223</v>
      </c>
      <c r="C99" s="2" t="s">
        <v>19</v>
      </c>
      <c r="D99" s="73"/>
      <c r="E99" s="55">
        <v>25000</v>
      </c>
      <c r="F99" s="20">
        <f>D99*E99</f>
        <v>0</v>
      </c>
    </row>
    <row r="100" spans="1:7" ht="13.5" thickBot="1" x14ac:dyDescent="0.25">
      <c r="A100" s="2"/>
      <c r="B100" s="1"/>
      <c r="C100" s="1"/>
      <c r="D100" s="74"/>
      <c r="E100" s="56" t="s">
        <v>45</v>
      </c>
      <c r="F100" s="84">
        <f>SUM(F95:F99)</f>
        <v>0</v>
      </c>
      <c r="G100" s="107">
        <v>190804431.03999999</v>
      </c>
    </row>
    <row r="101" spans="1:7" x14ac:dyDescent="0.2">
      <c r="A101" s="87" t="s">
        <v>42</v>
      </c>
      <c r="B101" s="8" t="s">
        <v>161</v>
      </c>
      <c r="C101" s="368"/>
      <c r="D101" s="363"/>
      <c r="E101" s="363"/>
      <c r="F101" s="364"/>
    </row>
    <row r="102" spans="1:7" ht="13.5" thickBot="1" x14ac:dyDescent="0.25">
      <c r="A102" s="2">
        <v>1</v>
      </c>
      <c r="B102" s="1" t="s">
        <v>20</v>
      </c>
      <c r="C102" s="2" t="s">
        <v>30</v>
      </c>
      <c r="D102" s="73"/>
      <c r="E102" s="55">
        <v>750000000</v>
      </c>
      <c r="F102" s="20">
        <f>D102*E102</f>
        <v>0</v>
      </c>
    </row>
    <row r="103" spans="1:7" ht="13.5" thickBot="1" x14ac:dyDescent="0.25">
      <c r="A103" s="2"/>
      <c r="B103" s="1"/>
      <c r="C103" s="1"/>
      <c r="D103" s="74"/>
      <c r="E103" s="36" t="s">
        <v>45</v>
      </c>
      <c r="F103" s="84">
        <f>+F102</f>
        <v>0</v>
      </c>
      <c r="G103" s="101">
        <v>750000000</v>
      </c>
    </row>
    <row r="104" spans="1:7" ht="25.5" x14ac:dyDescent="0.2">
      <c r="A104" s="87" t="s">
        <v>43</v>
      </c>
      <c r="B104" s="102" t="s">
        <v>224</v>
      </c>
      <c r="C104" s="1"/>
      <c r="D104" s="365"/>
      <c r="E104" s="366"/>
      <c r="F104" s="367"/>
    </row>
    <row r="105" spans="1:7" x14ac:dyDescent="0.2">
      <c r="A105" s="121"/>
      <c r="B105" s="1" t="s">
        <v>299</v>
      </c>
      <c r="C105" s="122"/>
      <c r="D105" s="122"/>
      <c r="E105" s="123"/>
      <c r="F105" s="122"/>
      <c r="G105" s="101">
        <v>332800000</v>
      </c>
    </row>
    <row r="106" spans="1:7" x14ac:dyDescent="0.2">
      <c r="A106" s="121"/>
      <c r="B106" s="1"/>
      <c r="C106" s="122"/>
      <c r="D106" s="122"/>
      <c r="E106" s="123"/>
      <c r="F106" s="123"/>
    </row>
    <row r="107" spans="1:7" x14ac:dyDescent="0.2">
      <c r="A107" s="121"/>
      <c r="B107" s="1" t="s">
        <v>300</v>
      </c>
      <c r="C107" s="2" t="s">
        <v>301</v>
      </c>
      <c r="D107" s="73"/>
      <c r="E107" s="55">
        <v>5100</v>
      </c>
      <c r="F107" s="20">
        <f>+D107*E107</f>
        <v>0</v>
      </c>
    </row>
    <row r="108" spans="1:7" x14ac:dyDescent="0.2">
      <c r="A108" s="121"/>
      <c r="B108" s="1" t="s">
        <v>302</v>
      </c>
      <c r="C108" s="2" t="s">
        <v>301</v>
      </c>
      <c r="D108" s="73"/>
      <c r="E108" s="55">
        <v>1700</v>
      </c>
      <c r="F108" s="20">
        <f t="shared" ref="F108:F170" si="5">+D108*E108</f>
        <v>0</v>
      </c>
    </row>
    <row r="109" spans="1:7" x14ac:dyDescent="0.2">
      <c r="A109" s="121"/>
      <c r="B109" s="1"/>
      <c r="C109" s="2"/>
      <c r="D109" s="73"/>
      <c r="E109" s="55"/>
      <c r="F109" s="20"/>
    </row>
    <row r="110" spans="1:7" x14ac:dyDescent="0.2">
      <c r="A110" s="121"/>
      <c r="B110" s="1" t="s">
        <v>303</v>
      </c>
      <c r="C110" s="122"/>
      <c r="D110" s="73"/>
      <c r="E110" s="55"/>
      <c r="F110" s="20"/>
    </row>
    <row r="111" spans="1:7" x14ac:dyDescent="0.2">
      <c r="A111" s="121"/>
      <c r="B111" s="1"/>
      <c r="C111" s="122"/>
      <c r="D111" s="73"/>
      <c r="E111" s="55"/>
      <c r="F111" s="20"/>
    </row>
    <row r="112" spans="1:7" x14ac:dyDescent="0.2">
      <c r="A112" s="121"/>
      <c r="B112" s="1" t="s">
        <v>304</v>
      </c>
      <c r="C112" s="122"/>
      <c r="D112" s="73"/>
      <c r="E112" s="55"/>
      <c r="F112" s="20"/>
    </row>
    <row r="113" spans="1:6" x14ac:dyDescent="0.2">
      <c r="A113" s="121"/>
      <c r="B113" s="1" t="s">
        <v>305</v>
      </c>
      <c r="C113" s="122"/>
      <c r="D113" s="73"/>
      <c r="E113" s="55"/>
      <c r="F113" s="20"/>
    </row>
    <row r="114" spans="1:6" x14ac:dyDescent="0.2">
      <c r="A114" s="121"/>
      <c r="B114" s="1" t="s">
        <v>306</v>
      </c>
      <c r="C114" s="2" t="s">
        <v>301</v>
      </c>
      <c r="D114" s="73"/>
      <c r="E114" s="55">
        <f>+'[1]EDIFICIO DE OPERACIONES'!$I$116</f>
        <v>57277.4</v>
      </c>
      <c r="F114" s="20">
        <f t="shared" si="5"/>
        <v>0</v>
      </c>
    </row>
    <row r="115" spans="1:6" x14ac:dyDescent="0.2">
      <c r="A115" s="121"/>
      <c r="B115" s="1" t="s">
        <v>307</v>
      </c>
      <c r="C115" s="2" t="s">
        <v>308</v>
      </c>
      <c r="D115" s="73"/>
      <c r="E115" s="55">
        <f>+'[1]EDIFICIO DE OPERACIONES'!$I$175</f>
        <v>29762.17</v>
      </c>
      <c r="F115" s="20">
        <f t="shared" si="5"/>
        <v>0</v>
      </c>
    </row>
    <row r="116" spans="1:6" x14ac:dyDescent="0.2">
      <c r="A116" s="121"/>
      <c r="B116" s="1" t="s">
        <v>309</v>
      </c>
      <c r="C116" s="2" t="s">
        <v>310</v>
      </c>
      <c r="D116" s="73"/>
      <c r="E116" s="55">
        <f>+'[1]EDIFICIO DE OPERACIONES'!$I$234</f>
        <v>2767</v>
      </c>
      <c r="F116" s="20">
        <f t="shared" si="5"/>
        <v>0</v>
      </c>
    </row>
    <row r="117" spans="1:6" x14ac:dyDescent="0.2">
      <c r="A117" s="121"/>
      <c r="B117" s="1"/>
      <c r="C117" s="2"/>
      <c r="D117" s="73"/>
      <c r="E117" s="55"/>
      <c r="F117" s="20"/>
    </row>
    <row r="118" spans="1:6" x14ac:dyDescent="0.2">
      <c r="A118" s="121"/>
      <c r="B118" s="1" t="s">
        <v>311</v>
      </c>
      <c r="C118" s="2"/>
      <c r="D118" s="73"/>
      <c r="E118" s="55"/>
      <c r="F118" s="20"/>
    </row>
    <row r="119" spans="1:6" x14ac:dyDescent="0.2">
      <c r="A119" s="121"/>
      <c r="B119" s="1" t="s">
        <v>306</v>
      </c>
      <c r="C119" s="2" t="s">
        <v>301</v>
      </c>
      <c r="D119" s="73"/>
      <c r="E119" s="55">
        <f>+E114</f>
        <v>57277.4</v>
      </c>
      <c r="F119" s="20">
        <f t="shared" si="5"/>
        <v>0</v>
      </c>
    </row>
    <row r="120" spans="1:6" x14ac:dyDescent="0.2">
      <c r="A120" s="121"/>
      <c r="B120" s="1" t="s">
        <v>307</v>
      </c>
      <c r="C120" s="2" t="s">
        <v>308</v>
      </c>
      <c r="D120" s="73"/>
      <c r="E120" s="55">
        <f>+E115</f>
        <v>29762.17</v>
      </c>
      <c r="F120" s="20">
        <f t="shared" si="5"/>
        <v>0</v>
      </c>
    </row>
    <row r="121" spans="1:6" x14ac:dyDescent="0.2">
      <c r="A121" s="121"/>
      <c r="B121" s="1" t="s">
        <v>309</v>
      </c>
      <c r="C121" s="2" t="s">
        <v>310</v>
      </c>
      <c r="D121" s="73"/>
      <c r="E121" s="55">
        <f>+E116</f>
        <v>2767</v>
      </c>
      <c r="F121" s="20">
        <f t="shared" si="5"/>
        <v>0</v>
      </c>
    </row>
    <row r="122" spans="1:6" x14ac:dyDescent="0.2">
      <c r="A122" s="121"/>
      <c r="B122" s="1"/>
      <c r="C122" s="2"/>
      <c r="D122" s="73"/>
      <c r="E122" s="55"/>
      <c r="F122" s="20"/>
    </row>
    <row r="123" spans="1:6" x14ac:dyDescent="0.2">
      <c r="A123" s="121"/>
      <c r="B123" s="1" t="s">
        <v>312</v>
      </c>
      <c r="C123" s="2"/>
      <c r="D123" s="73"/>
      <c r="E123" s="55"/>
      <c r="F123" s="20"/>
    </row>
    <row r="124" spans="1:6" x14ac:dyDescent="0.2">
      <c r="A124" s="121"/>
      <c r="B124" s="1" t="s">
        <v>306</v>
      </c>
      <c r="C124" s="2" t="s">
        <v>301</v>
      </c>
      <c r="D124" s="73"/>
      <c r="E124" s="55">
        <f>+E119</f>
        <v>57277.4</v>
      </c>
      <c r="F124" s="20">
        <f t="shared" si="5"/>
        <v>0</v>
      </c>
    </row>
    <row r="125" spans="1:6" x14ac:dyDescent="0.2">
      <c r="A125" s="121"/>
      <c r="B125" s="1" t="s">
        <v>307</v>
      </c>
      <c r="C125" s="2" t="s">
        <v>308</v>
      </c>
      <c r="D125" s="73"/>
      <c r="E125" s="55">
        <f>+E120</f>
        <v>29762.17</v>
      </c>
      <c r="F125" s="20">
        <f t="shared" si="5"/>
        <v>0</v>
      </c>
    </row>
    <row r="126" spans="1:6" x14ac:dyDescent="0.2">
      <c r="A126" s="121"/>
      <c r="B126" s="1" t="s">
        <v>309</v>
      </c>
      <c r="C126" s="2" t="s">
        <v>310</v>
      </c>
      <c r="D126" s="73"/>
      <c r="E126" s="55">
        <f>+E121</f>
        <v>2767</v>
      </c>
      <c r="F126" s="20">
        <f t="shared" si="5"/>
        <v>0</v>
      </c>
    </row>
    <row r="127" spans="1:6" x14ac:dyDescent="0.2">
      <c r="A127" s="121"/>
      <c r="B127" s="1"/>
      <c r="C127" s="2"/>
      <c r="D127" s="73"/>
      <c r="E127" s="55"/>
      <c r="F127" s="20"/>
    </row>
    <row r="128" spans="1:6" x14ac:dyDescent="0.2">
      <c r="A128" s="121"/>
      <c r="B128" s="1" t="s">
        <v>313</v>
      </c>
      <c r="C128" s="2"/>
      <c r="D128" s="73"/>
      <c r="E128" s="55"/>
      <c r="F128" s="20"/>
    </row>
    <row r="129" spans="1:7" x14ac:dyDescent="0.2">
      <c r="A129" s="121"/>
      <c r="B129" s="1" t="s">
        <v>314</v>
      </c>
      <c r="C129" s="2" t="s">
        <v>301</v>
      </c>
      <c r="D129" s="73"/>
      <c r="E129" s="55">
        <f>+'[1]EDIFICIO DE OPERACIONES'!$I$293</f>
        <v>21590</v>
      </c>
      <c r="F129" s="20">
        <f t="shared" si="5"/>
        <v>0</v>
      </c>
    </row>
    <row r="130" spans="1:7" x14ac:dyDescent="0.2">
      <c r="A130" s="121"/>
      <c r="B130" s="1"/>
      <c r="C130" s="2"/>
      <c r="D130" s="73"/>
      <c r="E130" s="55"/>
      <c r="F130" s="20"/>
    </row>
    <row r="131" spans="1:7" x14ac:dyDescent="0.2">
      <c r="A131" s="121"/>
      <c r="B131" s="1" t="s">
        <v>315</v>
      </c>
      <c r="C131" s="2"/>
      <c r="D131" s="73"/>
      <c r="E131" s="55"/>
      <c r="F131" s="20"/>
    </row>
    <row r="132" spans="1:7" x14ac:dyDescent="0.2">
      <c r="A132" s="121"/>
      <c r="B132" s="1" t="s">
        <v>316</v>
      </c>
      <c r="C132" s="2" t="s">
        <v>301</v>
      </c>
      <c r="D132" s="73"/>
      <c r="E132" s="55">
        <f>+'[1]EDIFICIO DE OPERACIONES'!$I$352</f>
        <v>12567.7</v>
      </c>
      <c r="F132" s="20">
        <f t="shared" si="5"/>
        <v>0</v>
      </c>
    </row>
    <row r="133" spans="1:7" x14ac:dyDescent="0.2">
      <c r="A133" s="121"/>
      <c r="B133" s="1" t="s">
        <v>317</v>
      </c>
      <c r="C133" s="2" t="s">
        <v>318</v>
      </c>
      <c r="D133" s="73"/>
      <c r="E133" s="55">
        <f>+'[1]EDIFICIO DE OPERACIONES'!$I$411</f>
        <v>6091</v>
      </c>
      <c r="F133" s="20">
        <f t="shared" si="5"/>
        <v>0</v>
      </c>
    </row>
    <row r="134" spans="1:7" x14ac:dyDescent="0.2">
      <c r="A134" s="121"/>
      <c r="B134" s="1" t="s">
        <v>319</v>
      </c>
      <c r="C134" s="2" t="s">
        <v>318</v>
      </c>
      <c r="D134" s="73"/>
      <c r="E134" s="55">
        <f>+'[1]EDIFICIO DE OPERACIONES'!$I$470</f>
        <v>7793</v>
      </c>
      <c r="F134" s="20">
        <f t="shared" si="5"/>
        <v>0</v>
      </c>
    </row>
    <row r="135" spans="1:7" x14ac:dyDescent="0.2">
      <c r="A135" s="121"/>
      <c r="B135" s="1" t="s">
        <v>320</v>
      </c>
      <c r="C135" s="2" t="s">
        <v>310</v>
      </c>
      <c r="D135" s="73"/>
      <c r="E135" s="55">
        <v>195000</v>
      </c>
      <c r="F135" s="20">
        <f t="shared" si="5"/>
        <v>0</v>
      </c>
    </row>
    <row r="136" spans="1:7" x14ac:dyDescent="0.2">
      <c r="A136" s="121"/>
      <c r="B136" s="1" t="s">
        <v>321</v>
      </c>
      <c r="C136" s="2" t="s">
        <v>310</v>
      </c>
      <c r="D136" s="73"/>
      <c r="E136" s="55">
        <v>3500</v>
      </c>
      <c r="F136" s="20">
        <f t="shared" si="5"/>
        <v>0</v>
      </c>
    </row>
    <row r="137" spans="1:7" x14ac:dyDescent="0.2">
      <c r="A137" s="121"/>
      <c r="B137" s="1" t="s">
        <v>322</v>
      </c>
      <c r="C137" s="2"/>
      <c r="D137" s="73"/>
      <c r="E137" s="55">
        <f>+'[1]EDIFICIO DE OPERACIONES'!$I$529</f>
        <v>14026</v>
      </c>
      <c r="F137" s="20">
        <f t="shared" si="5"/>
        <v>0</v>
      </c>
    </row>
    <row r="138" spans="1:7" x14ac:dyDescent="0.2">
      <c r="A138" s="121"/>
      <c r="B138" s="1"/>
      <c r="C138" s="2"/>
      <c r="D138" s="73"/>
      <c r="E138" s="55"/>
      <c r="F138" s="20"/>
    </row>
    <row r="139" spans="1:7" x14ac:dyDescent="0.2">
      <c r="A139" s="121"/>
      <c r="B139" s="1" t="s">
        <v>323</v>
      </c>
      <c r="C139" s="2"/>
      <c r="D139" s="73"/>
      <c r="E139" s="55"/>
      <c r="F139" s="20"/>
    </row>
    <row r="140" spans="1:7" ht="26.25" customHeight="1" x14ac:dyDescent="0.2">
      <c r="A140" s="121"/>
      <c r="B140" s="1" t="s">
        <v>324</v>
      </c>
      <c r="C140" s="2" t="s">
        <v>301</v>
      </c>
      <c r="D140" s="73"/>
      <c r="E140" s="55">
        <f>+'[1]EDIFICIO DE OPERACIONES'!$I$588</f>
        <v>40268</v>
      </c>
      <c r="F140" s="20">
        <f t="shared" si="5"/>
        <v>0</v>
      </c>
    </row>
    <row r="141" spans="1:7" x14ac:dyDescent="0.2">
      <c r="A141" s="121"/>
      <c r="B141" s="1" t="s">
        <v>325</v>
      </c>
      <c r="C141" s="2" t="s">
        <v>310</v>
      </c>
      <c r="D141" s="73"/>
      <c r="E141" s="55">
        <v>38120</v>
      </c>
      <c r="F141" s="20">
        <f t="shared" si="5"/>
        <v>0</v>
      </c>
      <c r="G141" s="107">
        <v>42513048</v>
      </c>
    </row>
    <row r="142" spans="1:7" x14ac:dyDescent="0.2">
      <c r="A142" s="121"/>
      <c r="B142" s="1" t="s">
        <v>326</v>
      </c>
      <c r="C142" s="2" t="s">
        <v>310</v>
      </c>
      <c r="D142" s="73"/>
      <c r="E142" s="55">
        <v>240000</v>
      </c>
      <c r="F142" s="20">
        <f t="shared" si="5"/>
        <v>0</v>
      </c>
    </row>
    <row r="143" spans="1:7" x14ac:dyDescent="0.2">
      <c r="A143" s="121"/>
      <c r="B143" s="1"/>
      <c r="C143" s="2"/>
      <c r="D143" s="73"/>
      <c r="E143" s="55"/>
      <c r="F143" s="20"/>
    </row>
    <row r="144" spans="1:7" x14ac:dyDescent="0.2">
      <c r="A144" s="121"/>
      <c r="B144" s="1" t="s">
        <v>327</v>
      </c>
      <c r="C144" s="2"/>
      <c r="D144" s="73"/>
      <c r="E144" s="55"/>
      <c r="F144" s="20"/>
    </row>
    <row r="145" spans="1:7" x14ac:dyDescent="0.2">
      <c r="A145" s="121"/>
      <c r="B145" s="1" t="s">
        <v>328</v>
      </c>
      <c r="C145" s="2" t="s">
        <v>301</v>
      </c>
      <c r="D145" s="73"/>
      <c r="E145" s="55">
        <f>+'[1]EDIFICIO DE OPERACIONES'!$I$647</f>
        <v>19995</v>
      </c>
      <c r="F145" s="20">
        <f t="shared" si="5"/>
        <v>0</v>
      </c>
    </row>
    <row r="146" spans="1:7" x14ac:dyDescent="0.2">
      <c r="A146" s="121"/>
      <c r="B146" s="1" t="s">
        <v>329</v>
      </c>
      <c r="C146" s="2" t="s">
        <v>318</v>
      </c>
      <c r="D146" s="73"/>
      <c r="E146" s="55">
        <f>+'[1]EDIFICIO DE OPERACIONES'!$I$706</f>
        <v>27824</v>
      </c>
      <c r="F146" s="20">
        <f t="shared" si="5"/>
        <v>0</v>
      </c>
      <c r="G146" s="107">
        <v>6327519.2400000002</v>
      </c>
    </row>
    <row r="147" spans="1:7" x14ac:dyDescent="0.2">
      <c r="A147" s="121"/>
      <c r="B147" s="1" t="s">
        <v>330</v>
      </c>
      <c r="C147" s="2" t="s">
        <v>301</v>
      </c>
      <c r="D147" s="73"/>
      <c r="E147" s="55">
        <v>45000</v>
      </c>
      <c r="F147" s="20">
        <f t="shared" si="5"/>
        <v>0</v>
      </c>
    </row>
    <row r="148" spans="1:7" x14ac:dyDescent="0.2">
      <c r="A148" s="121"/>
      <c r="B148" s="1" t="s">
        <v>331</v>
      </c>
      <c r="C148" s="2" t="s">
        <v>301</v>
      </c>
      <c r="D148" s="73"/>
      <c r="E148" s="55">
        <f>+'[1]EDIFICIO DE OPERACIONES'!$I$762</f>
        <v>16845.400000000001</v>
      </c>
      <c r="F148" s="20">
        <f t="shared" si="5"/>
        <v>0</v>
      </c>
    </row>
    <row r="149" spans="1:7" x14ac:dyDescent="0.2">
      <c r="A149" s="121"/>
      <c r="B149" s="1" t="s">
        <v>332</v>
      </c>
      <c r="C149" s="2" t="s">
        <v>301</v>
      </c>
      <c r="D149" s="73"/>
      <c r="E149" s="55">
        <f>+'[1]EDIFICIO DE OPERACIONES'!$I$821</f>
        <v>40119</v>
      </c>
      <c r="F149" s="20">
        <f t="shared" si="5"/>
        <v>0</v>
      </c>
    </row>
    <row r="150" spans="1:7" x14ac:dyDescent="0.2">
      <c r="A150" s="121"/>
      <c r="B150" s="1" t="s">
        <v>333</v>
      </c>
      <c r="C150" s="2" t="s">
        <v>318</v>
      </c>
      <c r="D150" s="73"/>
      <c r="E150" s="55">
        <f>+'[1]EDIFICIO DE OPERACIONES'!$I$880</f>
        <v>14725</v>
      </c>
      <c r="F150" s="20">
        <f t="shared" si="5"/>
        <v>0</v>
      </c>
    </row>
    <row r="151" spans="1:7" x14ac:dyDescent="0.2">
      <c r="A151" s="121"/>
      <c r="B151" s="1" t="s">
        <v>334</v>
      </c>
      <c r="C151" s="2" t="s">
        <v>335</v>
      </c>
      <c r="D151" s="73"/>
      <c r="E151" s="55">
        <v>167000</v>
      </c>
      <c r="F151" s="20">
        <f t="shared" si="5"/>
        <v>0</v>
      </c>
      <c r="G151" s="101">
        <v>2418740</v>
      </c>
    </row>
    <row r="152" spans="1:7" x14ac:dyDescent="0.2">
      <c r="A152" s="121"/>
      <c r="B152" s="1"/>
      <c r="C152" s="2"/>
      <c r="D152" s="73"/>
      <c r="E152" s="55"/>
      <c r="F152" s="20"/>
    </row>
    <row r="153" spans="1:7" x14ac:dyDescent="0.2">
      <c r="A153" s="121"/>
      <c r="B153" s="1" t="s">
        <v>336</v>
      </c>
      <c r="C153" s="2"/>
      <c r="D153" s="73"/>
      <c r="E153" s="55"/>
      <c r="F153" s="20"/>
    </row>
    <row r="154" spans="1:7" x14ac:dyDescent="0.2">
      <c r="A154" s="121"/>
      <c r="B154" s="1" t="s">
        <v>337</v>
      </c>
      <c r="C154" s="2" t="s">
        <v>310</v>
      </c>
      <c r="D154" s="73"/>
      <c r="E154" s="55">
        <v>450000</v>
      </c>
      <c r="F154" s="20">
        <f t="shared" si="5"/>
        <v>0</v>
      </c>
    </row>
    <row r="155" spans="1:7" x14ac:dyDescent="0.2">
      <c r="A155" s="121"/>
      <c r="B155" s="1" t="s">
        <v>338</v>
      </c>
      <c r="C155" s="2" t="s">
        <v>310</v>
      </c>
      <c r="D155" s="73"/>
      <c r="E155" s="55">
        <v>3500</v>
      </c>
      <c r="F155" s="20">
        <f t="shared" si="5"/>
        <v>0</v>
      </c>
    </row>
    <row r="156" spans="1:7" x14ac:dyDescent="0.2">
      <c r="A156" s="121"/>
      <c r="B156" s="1"/>
      <c r="C156" s="2"/>
      <c r="D156" s="73"/>
      <c r="E156" s="55"/>
      <c r="F156" s="20"/>
    </row>
    <row r="157" spans="1:7" x14ac:dyDescent="0.2">
      <c r="A157" s="121"/>
      <c r="B157" s="1" t="s">
        <v>339</v>
      </c>
      <c r="C157" s="2"/>
      <c r="D157" s="73"/>
      <c r="E157" s="55"/>
      <c r="F157" s="20"/>
    </row>
    <row r="158" spans="1:7" x14ac:dyDescent="0.2">
      <c r="A158" s="121"/>
      <c r="B158" s="1" t="s">
        <v>340</v>
      </c>
      <c r="C158" s="2" t="s">
        <v>301</v>
      </c>
      <c r="D158" s="73"/>
      <c r="E158" s="55">
        <f>+'[1]EDIFICIO DE OPERACIONES'!$I$939</f>
        <v>243713</v>
      </c>
      <c r="F158" s="20">
        <f t="shared" si="5"/>
        <v>0</v>
      </c>
    </row>
    <row r="159" spans="1:7" x14ac:dyDescent="0.2">
      <c r="A159" s="121"/>
      <c r="B159" s="1" t="s">
        <v>341</v>
      </c>
      <c r="C159" s="2" t="s">
        <v>310</v>
      </c>
      <c r="D159" s="73"/>
      <c r="E159" s="55">
        <v>1957</v>
      </c>
      <c r="F159" s="20">
        <f t="shared" si="5"/>
        <v>0</v>
      </c>
    </row>
    <row r="160" spans="1:7" x14ac:dyDescent="0.2">
      <c r="A160" s="121"/>
      <c r="B160" s="1" t="s">
        <v>342</v>
      </c>
      <c r="C160" s="2" t="s">
        <v>310</v>
      </c>
      <c r="D160" s="73"/>
      <c r="E160" s="55">
        <v>4635</v>
      </c>
      <c r="F160" s="20">
        <f t="shared" si="5"/>
        <v>0</v>
      </c>
    </row>
    <row r="161" spans="1:7" x14ac:dyDescent="0.2">
      <c r="A161" s="121"/>
      <c r="B161" s="1" t="s">
        <v>343</v>
      </c>
      <c r="C161" s="2" t="s">
        <v>310</v>
      </c>
      <c r="D161" s="73"/>
      <c r="E161" s="55">
        <v>25235</v>
      </c>
      <c r="F161" s="20">
        <f t="shared" si="5"/>
        <v>0</v>
      </c>
    </row>
    <row r="162" spans="1:7" x14ac:dyDescent="0.2">
      <c r="A162" s="121"/>
      <c r="B162" s="1" t="s">
        <v>344</v>
      </c>
      <c r="C162" s="2" t="s">
        <v>310</v>
      </c>
      <c r="D162" s="73"/>
      <c r="E162" s="55">
        <v>1442</v>
      </c>
      <c r="F162" s="20">
        <f t="shared" si="5"/>
        <v>0</v>
      </c>
    </row>
    <row r="163" spans="1:7" x14ac:dyDescent="0.2">
      <c r="A163" s="121"/>
      <c r="B163" s="1"/>
      <c r="C163" s="2"/>
      <c r="D163" s="73"/>
      <c r="E163" s="55"/>
      <c r="F163" s="20"/>
    </row>
    <row r="164" spans="1:7" x14ac:dyDescent="0.2">
      <c r="A164" s="121"/>
      <c r="B164" s="1" t="s">
        <v>345</v>
      </c>
      <c r="C164" s="2"/>
      <c r="D164" s="73"/>
      <c r="E164" s="55"/>
      <c r="F164" s="20"/>
    </row>
    <row r="165" spans="1:7" x14ac:dyDescent="0.2">
      <c r="A165" s="121"/>
      <c r="B165" s="1" t="s">
        <v>346</v>
      </c>
      <c r="C165" s="2" t="s">
        <v>301</v>
      </c>
      <c r="D165" s="73"/>
      <c r="E165" s="55">
        <f>+E166</f>
        <v>12803</v>
      </c>
      <c r="F165" s="20">
        <f t="shared" si="5"/>
        <v>0</v>
      </c>
    </row>
    <row r="166" spans="1:7" x14ac:dyDescent="0.2">
      <c r="A166" s="121"/>
      <c r="B166" s="1" t="s">
        <v>347</v>
      </c>
      <c r="C166" s="2" t="s">
        <v>301</v>
      </c>
      <c r="D166" s="73"/>
      <c r="E166" s="55">
        <f>+'[1]EDIFICIO DE OPERACIONES'!$I$1057</f>
        <v>12803</v>
      </c>
      <c r="F166" s="20">
        <f t="shared" si="5"/>
        <v>0</v>
      </c>
    </row>
    <row r="167" spans="1:7" x14ac:dyDescent="0.2">
      <c r="A167" s="121"/>
      <c r="B167" s="1" t="s">
        <v>348</v>
      </c>
      <c r="C167" s="2" t="s">
        <v>301</v>
      </c>
      <c r="D167" s="73"/>
      <c r="E167" s="55">
        <f>+'[1]EDIFICIO DE OPERACIONES'!$I$1116</f>
        <v>8236</v>
      </c>
      <c r="F167" s="20">
        <f t="shared" si="5"/>
        <v>0</v>
      </c>
    </row>
    <row r="168" spans="1:7" x14ac:dyDescent="0.2">
      <c r="A168" s="121"/>
      <c r="B168" s="1" t="s">
        <v>349</v>
      </c>
      <c r="C168" s="2" t="s">
        <v>301</v>
      </c>
      <c r="D168" s="73"/>
      <c r="E168" s="55">
        <f>+'[1]EDIFICIO DE OPERACIONES'!$I$1175</f>
        <v>9758</v>
      </c>
      <c r="F168" s="20">
        <f t="shared" si="5"/>
        <v>0</v>
      </c>
    </row>
    <row r="169" spans="1:7" x14ac:dyDescent="0.2">
      <c r="A169" s="121"/>
      <c r="B169" s="1" t="s">
        <v>317</v>
      </c>
      <c r="C169" s="2" t="s">
        <v>318</v>
      </c>
      <c r="D169" s="73"/>
      <c r="E169" s="55">
        <f>+'[1]EDIFICIO DE OPERACIONES'!$I$1234</f>
        <v>4311</v>
      </c>
      <c r="F169" s="20">
        <f t="shared" si="5"/>
        <v>0</v>
      </c>
    </row>
    <row r="170" spans="1:7" x14ac:dyDescent="0.2">
      <c r="A170" s="121"/>
      <c r="B170" s="1" t="s">
        <v>350</v>
      </c>
      <c r="C170" s="2" t="s">
        <v>310</v>
      </c>
      <c r="D170" s="73"/>
      <c r="E170" s="55">
        <v>1648</v>
      </c>
      <c r="F170" s="20">
        <f t="shared" si="5"/>
        <v>0</v>
      </c>
    </row>
    <row r="171" spans="1:7" x14ac:dyDescent="0.2">
      <c r="A171" s="121"/>
      <c r="B171" s="1"/>
      <c r="C171" s="2"/>
      <c r="D171" s="73"/>
      <c r="E171" s="55"/>
      <c r="F171" s="20"/>
    </row>
    <row r="172" spans="1:7" x14ac:dyDescent="0.2">
      <c r="A172" s="121"/>
      <c r="B172" s="1" t="s">
        <v>351</v>
      </c>
      <c r="C172" s="2"/>
      <c r="D172" s="73"/>
      <c r="E172" s="55"/>
      <c r="F172" s="20"/>
    </row>
    <row r="173" spans="1:7" x14ac:dyDescent="0.2">
      <c r="A173" s="121"/>
      <c r="B173" s="1" t="s">
        <v>352</v>
      </c>
      <c r="C173" s="2" t="s">
        <v>318</v>
      </c>
      <c r="D173" s="73"/>
      <c r="E173" s="55">
        <f>+'[1]EDIFICIO DE OPERACIONES'!$I$1295</f>
        <v>30243</v>
      </c>
      <c r="F173" s="20">
        <f t="shared" ref="F173:F198" si="6">+D173*E173</f>
        <v>0</v>
      </c>
      <c r="G173" s="107">
        <v>16143909.625</v>
      </c>
    </row>
    <row r="174" spans="1:7" x14ac:dyDescent="0.2">
      <c r="A174" s="121"/>
      <c r="B174" s="1" t="s">
        <v>353</v>
      </c>
      <c r="C174" s="2" t="s">
        <v>301</v>
      </c>
      <c r="D174" s="73"/>
      <c r="E174" s="55">
        <f>+'[1]EDIFICIO DE OPERACIONES'!$I$1352</f>
        <v>55026</v>
      </c>
      <c r="F174" s="20">
        <f t="shared" si="6"/>
        <v>0</v>
      </c>
    </row>
    <row r="175" spans="1:7" x14ac:dyDescent="0.2">
      <c r="A175" s="121"/>
      <c r="B175" s="1" t="s">
        <v>354</v>
      </c>
      <c r="C175" s="2" t="s">
        <v>310</v>
      </c>
      <c r="D175" s="73"/>
      <c r="E175" s="55">
        <v>721</v>
      </c>
      <c r="F175" s="20">
        <f t="shared" si="6"/>
        <v>0</v>
      </c>
    </row>
    <row r="176" spans="1:7" x14ac:dyDescent="0.2">
      <c r="A176" s="121"/>
      <c r="B176" s="1" t="s">
        <v>355</v>
      </c>
      <c r="C176" s="2" t="s">
        <v>301</v>
      </c>
      <c r="D176" s="73"/>
      <c r="E176" s="55">
        <v>34411</v>
      </c>
      <c r="F176" s="20">
        <f t="shared" si="6"/>
        <v>0</v>
      </c>
    </row>
    <row r="177" spans="1:7" x14ac:dyDescent="0.2">
      <c r="A177" s="121"/>
      <c r="B177" s="1" t="s">
        <v>356</v>
      </c>
      <c r="C177" s="2" t="s">
        <v>301</v>
      </c>
      <c r="D177" s="73"/>
      <c r="E177" s="55">
        <f>+'[1]EDIFICIO DE OPERACIONES'!$I$1411</f>
        <v>37580.400000000001</v>
      </c>
      <c r="F177" s="20">
        <f t="shared" si="6"/>
        <v>0</v>
      </c>
    </row>
    <row r="178" spans="1:7" x14ac:dyDescent="0.2">
      <c r="A178" s="121"/>
      <c r="B178" s="1" t="s">
        <v>357</v>
      </c>
      <c r="C178" s="2" t="s">
        <v>301</v>
      </c>
      <c r="D178" s="73"/>
      <c r="E178" s="55">
        <v>3811</v>
      </c>
      <c r="F178" s="20">
        <f t="shared" si="6"/>
        <v>0</v>
      </c>
    </row>
    <row r="179" spans="1:7" x14ac:dyDescent="0.2">
      <c r="A179" s="121"/>
      <c r="B179" s="1" t="s">
        <v>358</v>
      </c>
      <c r="C179" s="2" t="s">
        <v>359</v>
      </c>
      <c r="D179" s="73"/>
      <c r="E179" s="55">
        <v>2163</v>
      </c>
      <c r="F179" s="20">
        <f t="shared" si="6"/>
        <v>0</v>
      </c>
    </row>
    <row r="180" spans="1:7" x14ac:dyDescent="0.2">
      <c r="A180" s="121"/>
      <c r="B180" s="1" t="s">
        <v>360</v>
      </c>
      <c r="C180" s="2" t="s">
        <v>310</v>
      </c>
      <c r="D180" s="73"/>
      <c r="E180" s="55">
        <v>140904</v>
      </c>
      <c r="F180" s="20">
        <f t="shared" si="6"/>
        <v>0</v>
      </c>
    </row>
    <row r="181" spans="1:7" x14ac:dyDescent="0.2">
      <c r="A181" s="121"/>
      <c r="B181" s="1" t="s">
        <v>361</v>
      </c>
      <c r="C181" s="2" t="s">
        <v>301</v>
      </c>
      <c r="D181" s="73"/>
      <c r="E181" s="55">
        <v>3708</v>
      </c>
      <c r="F181" s="20">
        <f t="shared" si="6"/>
        <v>0</v>
      </c>
    </row>
    <row r="182" spans="1:7" x14ac:dyDescent="0.2">
      <c r="A182" s="121"/>
      <c r="B182" s="1" t="s">
        <v>362</v>
      </c>
      <c r="C182" s="2" t="s">
        <v>318</v>
      </c>
      <c r="D182" s="73"/>
      <c r="E182" s="55">
        <v>4481</v>
      </c>
      <c r="F182" s="20">
        <f t="shared" si="6"/>
        <v>0</v>
      </c>
    </row>
    <row r="183" spans="1:7" x14ac:dyDescent="0.2">
      <c r="A183" s="121"/>
      <c r="B183" s="1" t="s">
        <v>363</v>
      </c>
      <c r="C183" s="2" t="s">
        <v>301</v>
      </c>
      <c r="D183" s="73"/>
      <c r="E183" s="55">
        <v>32999</v>
      </c>
      <c r="F183" s="20">
        <f t="shared" si="6"/>
        <v>0</v>
      </c>
    </row>
    <row r="184" spans="1:7" x14ac:dyDescent="0.2">
      <c r="A184" s="121"/>
      <c r="B184" s="1" t="s">
        <v>364</v>
      </c>
      <c r="C184" s="2" t="s">
        <v>301</v>
      </c>
      <c r="D184" s="73"/>
      <c r="E184" s="55">
        <v>3146</v>
      </c>
      <c r="F184" s="20">
        <f t="shared" si="6"/>
        <v>0</v>
      </c>
    </row>
    <row r="185" spans="1:7" x14ac:dyDescent="0.2">
      <c r="A185" s="121"/>
      <c r="B185" s="1"/>
      <c r="C185" s="2"/>
      <c r="D185" s="73"/>
      <c r="E185" s="55"/>
      <c r="F185" s="20"/>
    </row>
    <row r="186" spans="1:7" x14ac:dyDescent="0.2">
      <c r="A186" s="121"/>
      <c r="B186" s="1" t="s">
        <v>365</v>
      </c>
      <c r="C186" s="2"/>
      <c r="D186" s="73"/>
      <c r="E186" s="55"/>
      <c r="F186" s="20"/>
      <c r="G186" s="101">
        <v>133866775.40000001</v>
      </c>
    </row>
    <row r="187" spans="1:7" x14ac:dyDescent="0.2">
      <c r="A187" s="121"/>
      <c r="B187" s="1" t="s">
        <v>366</v>
      </c>
      <c r="C187" s="2" t="s">
        <v>301</v>
      </c>
      <c r="D187" s="73"/>
      <c r="E187" s="55">
        <f>+'[1]EDIFICIO DE OPERACIONES'!$I$1531</f>
        <v>99646.133333333331</v>
      </c>
      <c r="F187" s="20">
        <f t="shared" si="6"/>
        <v>0</v>
      </c>
    </row>
    <row r="188" spans="1:7" x14ac:dyDescent="0.2">
      <c r="A188" s="121"/>
      <c r="B188" s="1" t="s">
        <v>367</v>
      </c>
      <c r="C188" s="2" t="s">
        <v>318</v>
      </c>
      <c r="D188" s="73"/>
      <c r="E188" s="55">
        <v>6500</v>
      </c>
      <c r="F188" s="20">
        <f t="shared" si="6"/>
        <v>0</v>
      </c>
    </row>
    <row r="189" spans="1:7" x14ac:dyDescent="0.2">
      <c r="A189" s="121"/>
      <c r="B189" s="1" t="s">
        <v>368</v>
      </c>
      <c r="C189" s="2" t="s">
        <v>301</v>
      </c>
      <c r="D189" s="73"/>
      <c r="E189" s="55">
        <v>1100</v>
      </c>
      <c r="F189" s="20">
        <f t="shared" si="6"/>
        <v>0</v>
      </c>
    </row>
    <row r="190" spans="1:7" x14ac:dyDescent="0.2">
      <c r="A190" s="121"/>
      <c r="B190" s="1" t="s">
        <v>369</v>
      </c>
      <c r="C190" s="2" t="s">
        <v>359</v>
      </c>
      <c r="D190" s="73"/>
      <c r="E190" s="55">
        <f>+'[1]EDIFICIO DE OPERACIONES'!$I$1592</f>
        <v>631967.74358974362</v>
      </c>
      <c r="F190" s="20">
        <f t="shared" si="6"/>
        <v>0</v>
      </c>
    </row>
    <row r="191" spans="1:7" x14ac:dyDescent="0.2">
      <c r="A191" s="121"/>
      <c r="B191" s="1" t="s">
        <v>370</v>
      </c>
      <c r="C191" s="2" t="s">
        <v>301</v>
      </c>
      <c r="D191" s="73"/>
      <c r="E191" s="55">
        <v>9500</v>
      </c>
      <c r="F191" s="20">
        <f t="shared" si="6"/>
        <v>0</v>
      </c>
      <c r="G191" s="107">
        <v>17316033.650000002</v>
      </c>
    </row>
    <row r="192" spans="1:7" x14ac:dyDescent="0.2">
      <c r="A192" s="121"/>
      <c r="B192" s="1" t="s">
        <v>371</v>
      </c>
      <c r="C192" s="2" t="s">
        <v>359</v>
      </c>
      <c r="D192" s="73"/>
      <c r="E192" s="55">
        <f>+'[1]EDIFICIO DE OPERACIONES'!$I$1652</f>
        <v>618017.74358974362</v>
      </c>
      <c r="F192" s="20">
        <f t="shared" si="6"/>
        <v>0</v>
      </c>
    </row>
    <row r="193" spans="1:6" x14ac:dyDescent="0.2">
      <c r="A193" s="121"/>
      <c r="B193" s="1" t="s">
        <v>372</v>
      </c>
      <c r="C193" s="2" t="s">
        <v>310</v>
      </c>
      <c r="D193" s="73"/>
      <c r="E193" s="55">
        <v>40527</v>
      </c>
      <c r="F193" s="20">
        <f t="shared" si="6"/>
        <v>0</v>
      </c>
    </row>
    <row r="194" spans="1:6" x14ac:dyDescent="0.2">
      <c r="A194" s="121"/>
      <c r="B194" s="1" t="s">
        <v>373</v>
      </c>
      <c r="C194" s="2" t="s">
        <v>301</v>
      </c>
      <c r="D194" s="73"/>
      <c r="E194" s="55">
        <f>+'[1]EDIFICIO DE OPERACIONES'!$I$1713</f>
        <v>92677.333333333328</v>
      </c>
      <c r="F194" s="20">
        <f t="shared" si="6"/>
        <v>0</v>
      </c>
    </row>
    <row r="195" spans="1:6" x14ac:dyDescent="0.2">
      <c r="A195" s="121"/>
      <c r="B195" s="1"/>
      <c r="C195" s="2"/>
      <c r="D195" s="73"/>
      <c r="E195" s="55"/>
      <c r="F195" s="20"/>
    </row>
    <row r="196" spans="1:6" x14ac:dyDescent="0.2">
      <c r="A196" s="121"/>
      <c r="B196" s="1" t="s">
        <v>374</v>
      </c>
      <c r="C196" s="2"/>
      <c r="D196" s="73"/>
      <c r="E196" s="55"/>
      <c r="F196" s="20"/>
    </row>
    <row r="197" spans="1:6" x14ac:dyDescent="0.2">
      <c r="A197" s="121"/>
      <c r="B197" s="1" t="s">
        <v>375</v>
      </c>
      <c r="C197" s="2" t="s">
        <v>301</v>
      </c>
      <c r="D197" s="73"/>
      <c r="E197" s="55">
        <v>2114</v>
      </c>
      <c r="F197" s="20">
        <f t="shared" si="6"/>
        <v>0</v>
      </c>
    </row>
    <row r="198" spans="1:6" ht="13.5" thickBot="1" x14ac:dyDescent="0.25">
      <c r="A198" s="121"/>
      <c r="B198" s="1" t="s">
        <v>376</v>
      </c>
      <c r="C198" s="2" t="s">
        <v>301</v>
      </c>
      <c r="D198" s="73"/>
      <c r="E198" s="55">
        <v>1442</v>
      </c>
      <c r="F198" s="20">
        <f t="shared" si="6"/>
        <v>0</v>
      </c>
    </row>
    <row r="199" spans="1:6" ht="13.5" thickBot="1" x14ac:dyDescent="0.25">
      <c r="A199" s="121"/>
      <c r="B199" s="1"/>
      <c r="C199" s="2"/>
      <c r="D199" s="73"/>
      <c r="E199" s="36" t="s">
        <v>45</v>
      </c>
      <c r="F199" s="84">
        <f>+SUM(F107:F198)</f>
        <v>0</v>
      </c>
    </row>
    <row r="200" spans="1:6" x14ac:dyDescent="0.2">
      <c r="A200" s="87">
        <v>1.7</v>
      </c>
      <c r="B200" s="8" t="s">
        <v>162</v>
      </c>
      <c r="C200" s="371"/>
      <c r="D200" s="372"/>
      <c r="E200" s="372"/>
      <c r="F200" s="373"/>
    </row>
    <row r="201" spans="1:6" x14ac:dyDescent="0.2">
      <c r="A201" s="87" t="s">
        <v>86</v>
      </c>
      <c r="B201" s="8" t="s">
        <v>62</v>
      </c>
      <c r="C201" s="371"/>
      <c r="D201" s="372"/>
      <c r="E201" s="372"/>
      <c r="F201" s="373"/>
    </row>
    <row r="202" spans="1:6" x14ac:dyDescent="0.2">
      <c r="A202" s="2">
        <v>1</v>
      </c>
      <c r="B202" s="1" t="str">
        <f>+B74</f>
        <v xml:space="preserve">Localizacion y replanteo </v>
      </c>
      <c r="C202" s="2" t="s">
        <v>60</v>
      </c>
      <c r="D202" s="73"/>
      <c r="E202" s="3">
        <v>5740</v>
      </c>
      <c r="F202" s="20">
        <f t="shared" ref="F202:F219" si="7">+E202*D202</f>
        <v>0</v>
      </c>
    </row>
    <row r="203" spans="1:6" ht="15" x14ac:dyDescent="0.2">
      <c r="A203" s="2">
        <v>2</v>
      </c>
      <c r="B203" s="1" t="str">
        <f>+'presupuesto de obra'!B207</f>
        <v>Excavacion a maquina con retiro de sobrantes</v>
      </c>
      <c r="C203" s="2" t="s">
        <v>61</v>
      </c>
      <c r="D203" s="73"/>
      <c r="E203" s="3">
        <v>18419</v>
      </c>
      <c r="F203" s="20">
        <f t="shared" si="7"/>
        <v>0</v>
      </c>
    </row>
    <row r="204" spans="1:6" ht="15" x14ac:dyDescent="0.2">
      <c r="A204" s="2">
        <f>+A203+1</f>
        <v>3</v>
      </c>
      <c r="B204" s="1" t="s">
        <v>232</v>
      </c>
      <c r="C204" s="2" t="s">
        <v>61</v>
      </c>
      <c r="D204" s="62"/>
      <c r="E204" s="3">
        <v>725507</v>
      </c>
      <c r="F204" s="20">
        <f t="shared" si="7"/>
        <v>0</v>
      </c>
    </row>
    <row r="205" spans="1:6" x14ac:dyDescent="0.2">
      <c r="A205" s="2">
        <f>+A204+1</f>
        <v>4</v>
      </c>
      <c r="B205" s="1" t="str">
        <f>+'presupuesto de obra'!B209</f>
        <v>Refuerzo # 3-4 f´y = 420 Mpa</v>
      </c>
      <c r="C205" s="2" t="s">
        <v>48</v>
      </c>
      <c r="D205" s="73"/>
      <c r="E205" s="3">
        <v>3453</v>
      </c>
      <c r="F205" s="20">
        <f t="shared" si="7"/>
        <v>0</v>
      </c>
    </row>
    <row r="206" spans="1:6" x14ac:dyDescent="0.2">
      <c r="A206" s="2">
        <f>+A205+1</f>
        <v>5</v>
      </c>
      <c r="B206" s="1" t="s">
        <v>250</v>
      </c>
      <c r="C206" s="2" t="s">
        <v>19</v>
      </c>
      <c r="D206" s="73"/>
      <c r="E206" s="3">
        <v>41235</v>
      </c>
      <c r="F206" s="20">
        <f t="shared" si="7"/>
        <v>0</v>
      </c>
    </row>
    <row r="207" spans="1:6" x14ac:dyDescent="0.2">
      <c r="A207" s="2">
        <v>6</v>
      </c>
      <c r="B207" s="1" t="s">
        <v>251</v>
      </c>
      <c r="C207" s="2" t="s">
        <v>19</v>
      </c>
      <c r="D207" s="73"/>
      <c r="E207" s="3">
        <v>60811</v>
      </c>
      <c r="F207" s="20">
        <f t="shared" si="7"/>
        <v>0</v>
      </c>
    </row>
    <row r="208" spans="1:6" x14ac:dyDescent="0.2">
      <c r="A208" s="2">
        <v>7</v>
      </c>
      <c r="B208" s="1" t="s">
        <v>252</v>
      </c>
      <c r="C208" s="2" t="s">
        <v>19</v>
      </c>
      <c r="D208" s="73"/>
      <c r="E208" s="3">
        <v>35000</v>
      </c>
      <c r="F208" s="20">
        <f t="shared" si="7"/>
        <v>0</v>
      </c>
    </row>
    <row r="209" spans="1:6" x14ac:dyDescent="0.2">
      <c r="A209" s="2">
        <v>8</v>
      </c>
      <c r="B209" s="1" t="s">
        <v>253</v>
      </c>
      <c r="C209" s="2" t="s">
        <v>19</v>
      </c>
      <c r="D209" s="73"/>
      <c r="E209" s="3">
        <v>85000</v>
      </c>
      <c r="F209" s="20">
        <f t="shared" si="7"/>
        <v>0</v>
      </c>
    </row>
    <row r="210" spans="1:6" x14ac:dyDescent="0.2">
      <c r="A210" s="2">
        <v>9</v>
      </c>
      <c r="B210" s="1" t="s">
        <v>254</v>
      </c>
      <c r="C210" s="2" t="s">
        <v>19</v>
      </c>
      <c r="D210" s="73"/>
      <c r="E210" s="3">
        <v>25000</v>
      </c>
      <c r="F210" s="20">
        <f t="shared" si="7"/>
        <v>0</v>
      </c>
    </row>
    <row r="211" spans="1:6" x14ac:dyDescent="0.2">
      <c r="A211" s="2">
        <v>10</v>
      </c>
      <c r="B211" s="1" t="s">
        <v>255</v>
      </c>
      <c r="C211" s="2" t="s">
        <v>19</v>
      </c>
      <c r="D211" s="73"/>
      <c r="E211" s="3">
        <v>54000</v>
      </c>
      <c r="F211" s="20">
        <f t="shared" si="7"/>
        <v>0</v>
      </c>
    </row>
    <row r="212" spans="1:6" x14ac:dyDescent="0.2">
      <c r="A212" s="2">
        <v>11</v>
      </c>
      <c r="B212" s="1" t="s">
        <v>256</v>
      </c>
      <c r="C212" s="2" t="s">
        <v>19</v>
      </c>
      <c r="D212" s="73"/>
      <c r="E212" s="3">
        <v>45000</v>
      </c>
      <c r="F212" s="20">
        <f t="shared" si="7"/>
        <v>0</v>
      </c>
    </row>
    <row r="213" spans="1:6" x14ac:dyDescent="0.2">
      <c r="A213" s="2">
        <v>12</v>
      </c>
      <c r="B213" s="1" t="s">
        <v>225</v>
      </c>
      <c r="C213" s="2" t="s">
        <v>19</v>
      </c>
      <c r="D213" s="73"/>
      <c r="E213" s="3">
        <v>1500000</v>
      </c>
      <c r="F213" s="20">
        <f t="shared" si="7"/>
        <v>0</v>
      </c>
    </row>
    <row r="214" spans="1:6" x14ac:dyDescent="0.2">
      <c r="A214" s="2">
        <v>13</v>
      </c>
      <c r="B214" s="1" t="s">
        <v>226</v>
      </c>
      <c r="C214" s="2" t="s">
        <v>19</v>
      </c>
      <c r="D214" s="73"/>
      <c r="E214" s="3">
        <v>7538</v>
      </c>
      <c r="F214" s="20">
        <f t="shared" si="7"/>
        <v>0</v>
      </c>
    </row>
    <row r="215" spans="1:6" x14ac:dyDescent="0.2">
      <c r="A215" s="2">
        <v>14</v>
      </c>
      <c r="B215" s="1" t="s">
        <v>227</v>
      </c>
      <c r="C215" s="2" t="s">
        <v>19</v>
      </c>
      <c r="D215" s="73"/>
      <c r="E215" s="3">
        <v>8500</v>
      </c>
      <c r="F215" s="20">
        <f t="shared" si="7"/>
        <v>0</v>
      </c>
    </row>
    <row r="216" spans="1:6" x14ac:dyDescent="0.2">
      <c r="A216" s="2">
        <v>15</v>
      </c>
      <c r="B216" s="1" t="s">
        <v>228</v>
      </c>
      <c r="C216" s="2" t="s">
        <v>19</v>
      </c>
      <c r="D216" s="73"/>
      <c r="E216" s="3">
        <v>300000</v>
      </c>
      <c r="F216" s="20">
        <f t="shared" si="7"/>
        <v>0</v>
      </c>
    </row>
    <row r="217" spans="1:6" x14ac:dyDescent="0.2">
      <c r="A217" s="2">
        <v>16</v>
      </c>
      <c r="B217" s="1" t="s">
        <v>229</v>
      </c>
      <c r="C217" s="2" t="s">
        <v>19</v>
      </c>
      <c r="D217" s="73"/>
      <c r="E217" s="3">
        <v>380000</v>
      </c>
      <c r="F217" s="20">
        <f t="shared" si="7"/>
        <v>0</v>
      </c>
    </row>
    <row r="218" spans="1:6" x14ac:dyDescent="0.2">
      <c r="A218" s="2">
        <v>17</v>
      </c>
      <c r="B218" s="1" t="s">
        <v>230</v>
      </c>
      <c r="C218" s="2" t="s">
        <v>19</v>
      </c>
      <c r="D218" s="73"/>
      <c r="E218" s="3">
        <v>16000</v>
      </c>
      <c r="F218" s="20">
        <f t="shared" si="7"/>
        <v>0</v>
      </c>
    </row>
    <row r="219" spans="1:6" ht="13.5" thickBot="1" x14ac:dyDescent="0.25">
      <c r="A219" s="2">
        <v>18</v>
      </c>
      <c r="B219" s="1" t="s">
        <v>231</v>
      </c>
      <c r="C219" s="2" t="s">
        <v>19</v>
      </c>
      <c r="D219" s="73"/>
      <c r="E219" s="55">
        <v>3500000</v>
      </c>
      <c r="F219" s="20">
        <f t="shared" si="7"/>
        <v>0</v>
      </c>
    </row>
    <row r="220" spans="1:6" ht="13.5" thickBot="1" x14ac:dyDescent="0.25">
      <c r="A220" s="2"/>
      <c r="B220" s="8"/>
      <c r="C220" s="2"/>
      <c r="D220" s="74"/>
      <c r="E220" s="56" t="s">
        <v>45</v>
      </c>
      <c r="F220" s="84">
        <f>SUM(F202:F219)</f>
        <v>0</v>
      </c>
    </row>
    <row r="221" spans="1:6" x14ac:dyDescent="0.2">
      <c r="A221" s="87" t="s">
        <v>87</v>
      </c>
      <c r="B221" s="8" t="s">
        <v>63</v>
      </c>
      <c r="C221" s="368"/>
      <c r="D221" s="363"/>
      <c r="E221" s="363"/>
      <c r="F221" s="364"/>
    </row>
    <row r="222" spans="1:6" x14ac:dyDescent="0.2">
      <c r="A222" s="2">
        <v>1</v>
      </c>
      <c r="B222" s="1" t="str">
        <f>+B202</f>
        <v xml:space="preserve">Localizacion y replanteo </v>
      </c>
      <c r="C222" s="2" t="s">
        <v>60</v>
      </c>
      <c r="D222" s="73"/>
      <c r="E222" s="3">
        <v>5740</v>
      </c>
      <c r="F222" s="20">
        <f t="shared" ref="F222:F227" si="8">+E222*D222</f>
        <v>0</v>
      </c>
    </row>
    <row r="223" spans="1:6" ht="15" x14ac:dyDescent="0.2">
      <c r="A223" s="2">
        <v>2</v>
      </c>
      <c r="B223" s="35" t="s">
        <v>206</v>
      </c>
      <c r="C223" s="2" t="s">
        <v>61</v>
      </c>
      <c r="D223" s="73"/>
      <c r="E223" s="3">
        <v>25229</v>
      </c>
      <c r="F223" s="20">
        <f t="shared" si="8"/>
        <v>0</v>
      </c>
    </row>
    <row r="224" spans="1:6" ht="15" x14ac:dyDescent="0.2">
      <c r="A224" s="2">
        <v>3</v>
      </c>
      <c r="B224" s="1" t="str">
        <f>+B204</f>
        <v>Suministro e instalacion de concreto  f´c = 4000 PSI</v>
      </c>
      <c r="C224" s="2" t="s">
        <v>61</v>
      </c>
      <c r="D224" s="73"/>
      <c r="E224" s="3">
        <v>725507</v>
      </c>
      <c r="F224" s="20">
        <f t="shared" si="8"/>
        <v>0</v>
      </c>
    </row>
    <row r="225" spans="1:6" x14ac:dyDescent="0.2">
      <c r="A225" s="2">
        <v>4</v>
      </c>
      <c r="B225" s="1" t="s">
        <v>233</v>
      </c>
      <c r="C225" s="2" t="s">
        <v>48</v>
      </c>
      <c r="D225" s="73"/>
      <c r="E225" s="3">
        <v>3453</v>
      </c>
      <c r="F225" s="20">
        <f t="shared" si="8"/>
        <v>0</v>
      </c>
    </row>
    <row r="226" spans="1:6" x14ac:dyDescent="0.2">
      <c r="A226" s="2">
        <v>5</v>
      </c>
      <c r="B226" s="1" t="s">
        <v>234</v>
      </c>
      <c r="C226" s="2" t="s">
        <v>48</v>
      </c>
      <c r="D226" s="73"/>
      <c r="E226" s="3">
        <v>3453</v>
      </c>
      <c r="F226" s="20">
        <f t="shared" si="8"/>
        <v>0</v>
      </c>
    </row>
    <row r="227" spans="1:6" ht="13.5" thickBot="1" x14ac:dyDescent="0.25">
      <c r="A227" s="2">
        <v>6</v>
      </c>
      <c r="B227" s="1" t="s">
        <v>235</v>
      </c>
      <c r="C227" s="2" t="s">
        <v>48</v>
      </c>
      <c r="D227" s="73"/>
      <c r="E227" s="55">
        <v>3453</v>
      </c>
      <c r="F227" s="27">
        <f t="shared" si="8"/>
        <v>0</v>
      </c>
    </row>
    <row r="228" spans="1:6" ht="13.5" thickBot="1" x14ac:dyDescent="0.25">
      <c r="A228" s="2"/>
      <c r="B228" s="8"/>
      <c r="C228" s="2"/>
      <c r="D228" s="74"/>
      <c r="E228" s="56" t="s">
        <v>45</v>
      </c>
      <c r="F228" s="84">
        <f>SUM(F222:F227)</f>
        <v>0</v>
      </c>
    </row>
    <row r="229" spans="1:6" x14ac:dyDescent="0.2">
      <c r="A229" s="87" t="s">
        <v>88</v>
      </c>
      <c r="B229" s="8" t="s">
        <v>69</v>
      </c>
      <c r="C229" s="368"/>
      <c r="D229" s="363"/>
      <c r="E229" s="363"/>
      <c r="F229" s="364"/>
    </row>
    <row r="230" spans="1:6" x14ac:dyDescent="0.2">
      <c r="A230" s="2">
        <v>1</v>
      </c>
      <c r="B230" s="1" t="s">
        <v>176</v>
      </c>
      <c r="C230" s="2" t="s">
        <v>44</v>
      </c>
      <c r="D230" s="73"/>
      <c r="E230" s="3">
        <v>19576</v>
      </c>
      <c r="F230" s="20">
        <f>+E230*D230</f>
        <v>0</v>
      </c>
    </row>
    <row r="231" spans="1:6" x14ac:dyDescent="0.2">
      <c r="A231" s="2">
        <v>2</v>
      </c>
      <c r="B231" s="1" t="s">
        <v>167</v>
      </c>
      <c r="C231" s="2" t="s">
        <v>44</v>
      </c>
      <c r="D231" s="73"/>
      <c r="E231" s="3">
        <v>23325</v>
      </c>
      <c r="F231" s="20">
        <f>+E231*D231</f>
        <v>0</v>
      </c>
    </row>
    <row r="232" spans="1:6" x14ac:dyDescent="0.2">
      <c r="A232" s="2">
        <v>3</v>
      </c>
      <c r="B232" s="1" t="s">
        <v>175</v>
      </c>
      <c r="C232" s="2" t="s">
        <v>44</v>
      </c>
      <c r="D232" s="73"/>
      <c r="E232" s="3">
        <v>10897</v>
      </c>
      <c r="F232" s="20">
        <f>+E232*D232</f>
        <v>0</v>
      </c>
    </row>
    <row r="233" spans="1:6" ht="26.25" thickBot="1" x14ac:dyDescent="0.25">
      <c r="A233" s="2">
        <v>4</v>
      </c>
      <c r="B233" s="23" t="s">
        <v>178</v>
      </c>
      <c r="C233" s="2" t="s">
        <v>44</v>
      </c>
      <c r="D233" s="73"/>
      <c r="E233" s="55">
        <v>21130</v>
      </c>
      <c r="F233" s="27">
        <f>+E233*D233</f>
        <v>0</v>
      </c>
    </row>
    <row r="234" spans="1:6" ht="13.5" thickBot="1" x14ac:dyDescent="0.25">
      <c r="A234" s="2"/>
      <c r="B234" s="1"/>
      <c r="C234" s="2"/>
      <c r="D234" s="74"/>
      <c r="E234" s="56" t="s">
        <v>45</v>
      </c>
      <c r="F234" s="84">
        <f>SUM(F230:F233)</f>
        <v>0</v>
      </c>
    </row>
    <row r="235" spans="1:6" x14ac:dyDescent="0.2">
      <c r="A235" s="87">
        <v>1.8</v>
      </c>
      <c r="B235" s="8" t="s">
        <v>163</v>
      </c>
      <c r="C235" s="368"/>
      <c r="D235" s="363"/>
      <c r="E235" s="363"/>
      <c r="F235" s="364"/>
    </row>
    <row r="236" spans="1:6" x14ac:dyDescent="0.2">
      <c r="A236" s="2">
        <v>1</v>
      </c>
      <c r="B236" s="1" t="s">
        <v>58</v>
      </c>
      <c r="C236" s="2" t="s">
        <v>60</v>
      </c>
      <c r="D236" s="73" t="e">
        <f>+'ETAPA (2)'!D235</f>
        <v>#REF!</v>
      </c>
      <c r="E236" s="3">
        <f>+E222</f>
        <v>5740</v>
      </c>
      <c r="F236" s="20" t="e">
        <f>+E236*D236</f>
        <v>#REF!</v>
      </c>
    </row>
    <row r="237" spans="1:6" ht="15" x14ac:dyDescent="0.2">
      <c r="A237" s="2">
        <v>2</v>
      </c>
      <c r="B237" s="1" t="s">
        <v>236</v>
      </c>
      <c r="C237" s="2" t="s">
        <v>61</v>
      </c>
      <c r="D237" s="73" t="e">
        <f>+'ETAPA (2)'!D236</f>
        <v>#REF!</v>
      </c>
      <c r="E237" s="3">
        <f>+E203</f>
        <v>18419</v>
      </c>
      <c r="F237" s="20" t="e">
        <f>+E237*D237</f>
        <v>#REF!</v>
      </c>
    </row>
    <row r="238" spans="1:6" ht="13.5" thickBot="1" x14ac:dyDescent="0.25">
      <c r="A238" s="2">
        <v>3</v>
      </c>
      <c r="B238" s="1" t="s">
        <v>65</v>
      </c>
      <c r="C238" s="2" t="s">
        <v>44</v>
      </c>
      <c r="D238" s="73" t="e">
        <f>+'ETAPA (2)'!D237</f>
        <v>#REF!</v>
      </c>
      <c r="E238" s="55">
        <v>77376</v>
      </c>
      <c r="F238" s="27" t="e">
        <f>+E238*D238</f>
        <v>#REF!</v>
      </c>
    </row>
    <row r="239" spans="1:6" ht="13.5" thickBot="1" x14ac:dyDescent="0.25">
      <c r="A239" s="1"/>
      <c r="B239" s="1"/>
      <c r="C239" s="1"/>
      <c r="D239" s="75"/>
      <c r="E239" s="57" t="s">
        <v>45</v>
      </c>
      <c r="F239" s="88" t="e">
        <f>SUM(F236:F238)</f>
        <v>#REF!</v>
      </c>
    </row>
    <row r="240" spans="1:6" x14ac:dyDescent="0.2">
      <c r="A240" s="89" t="s">
        <v>89</v>
      </c>
      <c r="B240" s="8" t="s">
        <v>164</v>
      </c>
      <c r="C240" s="368"/>
      <c r="D240" s="363"/>
      <c r="E240" s="363"/>
      <c r="F240" s="364"/>
    </row>
    <row r="241" spans="1:6" x14ac:dyDescent="0.2">
      <c r="A241" s="2">
        <v>1</v>
      </c>
      <c r="B241" s="1" t="s">
        <v>58</v>
      </c>
      <c r="C241" s="2" t="s">
        <v>60</v>
      </c>
      <c r="D241" s="73" t="e">
        <f>+'ETAPA (2)'!D240</f>
        <v>#REF!</v>
      </c>
      <c r="E241" s="3">
        <v>5740</v>
      </c>
      <c r="F241" s="20" t="e">
        <f>+E241*D241</f>
        <v>#REF!</v>
      </c>
    </row>
    <row r="242" spans="1:6" ht="15" x14ac:dyDescent="0.2">
      <c r="A242" s="2">
        <v>2</v>
      </c>
      <c r="B242" s="1" t="s">
        <v>207</v>
      </c>
      <c r="C242" s="2" t="s">
        <v>61</v>
      </c>
      <c r="D242" s="73" t="e">
        <f>+'ETAPA (2)'!D241</f>
        <v>#REF!</v>
      </c>
      <c r="E242" s="3">
        <f>+E237</f>
        <v>18419</v>
      </c>
      <c r="F242" s="20" t="e">
        <f>+E242*D242</f>
        <v>#REF!</v>
      </c>
    </row>
    <row r="243" spans="1:6" ht="13.5" thickBot="1" x14ac:dyDescent="0.25">
      <c r="A243" s="2">
        <v>3</v>
      </c>
      <c r="B243" s="1" t="s">
        <v>177</v>
      </c>
      <c r="C243" s="2" t="s">
        <v>44</v>
      </c>
      <c r="D243" s="73" t="e">
        <f>+'ETAPA (2)'!D242</f>
        <v>#REF!</v>
      </c>
      <c r="E243" s="55">
        <f>+E230</f>
        <v>19576</v>
      </c>
      <c r="F243" s="27" t="e">
        <f>+E243*D243</f>
        <v>#REF!</v>
      </c>
    </row>
    <row r="244" spans="1:6" ht="13.5" thickBot="1" x14ac:dyDescent="0.25">
      <c r="A244" s="1"/>
      <c r="B244" s="1"/>
      <c r="C244" s="1"/>
      <c r="D244" s="75"/>
      <c r="E244" s="57" t="s">
        <v>45</v>
      </c>
      <c r="F244" s="88" t="e">
        <f>SUM(F241:F243)</f>
        <v>#REF!</v>
      </c>
    </row>
    <row r="245" spans="1:6" x14ac:dyDescent="0.2">
      <c r="A245" s="89" t="s">
        <v>66</v>
      </c>
      <c r="B245" s="8" t="s">
        <v>165</v>
      </c>
      <c r="C245" s="368"/>
      <c r="D245" s="363"/>
      <c r="E245" s="363"/>
      <c r="F245" s="364"/>
    </row>
    <row r="246" spans="1:6" x14ac:dyDescent="0.2">
      <c r="A246" s="87" t="s">
        <v>90</v>
      </c>
      <c r="B246" s="8" t="s">
        <v>69</v>
      </c>
      <c r="C246" s="371"/>
      <c r="D246" s="372"/>
      <c r="E246" s="372"/>
      <c r="F246" s="373"/>
    </row>
    <row r="247" spans="1:6" x14ac:dyDescent="0.2">
      <c r="A247" s="2">
        <v>1</v>
      </c>
      <c r="B247" s="1" t="s">
        <v>58</v>
      </c>
      <c r="C247" s="2" t="s">
        <v>60</v>
      </c>
      <c r="D247" s="73" t="e">
        <f>+'ETAPA (2)'!D246</f>
        <v>#REF!</v>
      </c>
      <c r="E247" s="3">
        <v>5740</v>
      </c>
      <c r="F247" s="20" t="e">
        <f>+E247*D247</f>
        <v>#REF!</v>
      </c>
    </row>
    <row r="248" spans="1:6" ht="15" x14ac:dyDescent="0.2">
      <c r="A248" s="2">
        <v>2</v>
      </c>
      <c r="B248" s="1" t="s">
        <v>237</v>
      </c>
      <c r="C248" s="2" t="s">
        <v>61</v>
      </c>
      <c r="D248" s="73" t="e">
        <f>+'ETAPA (2)'!D247</f>
        <v>#REF!</v>
      </c>
      <c r="E248" s="3">
        <f>+E237</f>
        <v>18419</v>
      </c>
      <c r="F248" s="20" t="e">
        <f>+E248*D248</f>
        <v>#REF!</v>
      </c>
    </row>
    <row r="249" spans="1:6" ht="13.5" thickBot="1" x14ac:dyDescent="0.25">
      <c r="A249" s="2">
        <v>4</v>
      </c>
      <c r="B249" s="1" t="s">
        <v>482</v>
      </c>
      <c r="C249" s="2" t="s">
        <v>44</v>
      </c>
      <c r="D249" s="73" t="e">
        <f>+'ETAPA (2)'!D248</f>
        <v>#REF!</v>
      </c>
      <c r="E249" s="55">
        <v>62416</v>
      </c>
      <c r="F249" s="27" t="e">
        <f>+D249*E249</f>
        <v>#REF!</v>
      </c>
    </row>
    <row r="250" spans="1:6" ht="13.5" thickBot="1" x14ac:dyDescent="0.25">
      <c r="A250" s="1"/>
      <c r="B250" s="1"/>
      <c r="C250" s="1"/>
      <c r="D250" s="75"/>
      <c r="E250" s="57" t="s">
        <v>45</v>
      </c>
      <c r="F250" s="84" t="e">
        <f>SUM(F247:F249)</f>
        <v>#REF!</v>
      </c>
    </row>
    <row r="251" spans="1:6" x14ac:dyDescent="0.2">
      <c r="A251" s="87" t="s">
        <v>91</v>
      </c>
      <c r="B251" s="8" t="s">
        <v>68</v>
      </c>
      <c r="C251" s="368"/>
      <c r="D251" s="363"/>
      <c r="E251" s="363"/>
      <c r="F251" s="364"/>
    </row>
    <row r="252" spans="1:6" x14ac:dyDescent="0.2">
      <c r="A252" s="2">
        <v>1</v>
      </c>
      <c r="B252" s="1" t="s">
        <v>58</v>
      </c>
      <c r="C252" s="2" t="s">
        <v>60</v>
      </c>
      <c r="D252" s="73"/>
      <c r="E252" s="3">
        <v>5740</v>
      </c>
      <c r="F252" s="20">
        <f>+E252*D252</f>
        <v>0</v>
      </c>
    </row>
    <row r="253" spans="1:6" ht="15" x14ac:dyDescent="0.2">
      <c r="A253" s="2">
        <v>2</v>
      </c>
      <c r="B253" s="1" t="s">
        <v>207</v>
      </c>
      <c r="C253" s="2" t="s">
        <v>61</v>
      </c>
      <c r="D253" s="73"/>
      <c r="E253" s="3">
        <f>E248</f>
        <v>18419</v>
      </c>
      <c r="F253" s="20">
        <f>+E253*D253</f>
        <v>0</v>
      </c>
    </row>
    <row r="254" spans="1:6" x14ac:dyDescent="0.2">
      <c r="A254" s="2">
        <v>3</v>
      </c>
      <c r="B254" s="1" t="s">
        <v>70</v>
      </c>
      <c r="C254" s="2" t="s">
        <v>44</v>
      </c>
      <c r="D254" s="73"/>
      <c r="E254" s="3">
        <v>16413</v>
      </c>
      <c r="F254" s="20">
        <f>+E254*D254</f>
        <v>0</v>
      </c>
    </row>
    <row r="255" spans="1:6" ht="15" x14ac:dyDescent="0.2">
      <c r="A255" s="2">
        <v>4</v>
      </c>
      <c r="B255" s="1" t="s">
        <v>71</v>
      </c>
      <c r="C255" s="2" t="s">
        <v>61</v>
      </c>
      <c r="D255" s="73"/>
      <c r="E255" s="3">
        <v>100435</v>
      </c>
      <c r="F255" s="20">
        <f>+E255*D255</f>
        <v>0</v>
      </c>
    </row>
    <row r="256" spans="1:6" ht="13.5" thickBot="1" x14ac:dyDescent="0.25">
      <c r="A256" s="2">
        <v>5</v>
      </c>
      <c r="B256" s="1" t="s">
        <v>72</v>
      </c>
      <c r="C256" s="2" t="s">
        <v>30</v>
      </c>
      <c r="D256" s="73"/>
      <c r="E256" s="55" t="e">
        <f>+#REF!</f>
        <v>#REF!</v>
      </c>
      <c r="F256" s="20" t="e">
        <f>+E256*D256</f>
        <v>#REF!</v>
      </c>
    </row>
    <row r="257" spans="1:6" ht="13.5" thickBot="1" x14ac:dyDescent="0.25">
      <c r="A257" s="2"/>
      <c r="B257" s="1"/>
      <c r="C257" s="2"/>
      <c r="D257" s="74"/>
      <c r="E257" s="56" t="s">
        <v>45</v>
      </c>
      <c r="F257" s="84" t="e">
        <f>SUM(F252:F256)</f>
        <v>#REF!</v>
      </c>
    </row>
    <row r="258" spans="1:6" x14ac:dyDescent="0.2">
      <c r="A258" s="87" t="s">
        <v>92</v>
      </c>
      <c r="B258" s="8" t="s">
        <v>74</v>
      </c>
      <c r="C258" s="368"/>
      <c r="D258" s="363"/>
      <c r="E258" s="363"/>
      <c r="F258" s="364"/>
    </row>
    <row r="259" spans="1:6" x14ac:dyDescent="0.2">
      <c r="A259" s="2">
        <v>1</v>
      </c>
      <c r="B259" s="1" t="s">
        <v>58</v>
      </c>
      <c r="C259" s="2" t="s">
        <v>60</v>
      </c>
      <c r="D259" s="73"/>
      <c r="E259" s="3">
        <v>5740</v>
      </c>
      <c r="F259" s="20">
        <f t="shared" ref="F259:F264" si="9">+E259*D259</f>
        <v>0</v>
      </c>
    </row>
    <row r="260" spans="1:6" ht="15" x14ac:dyDescent="0.2">
      <c r="A260" s="2">
        <v>2</v>
      </c>
      <c r="B260" s="1" t="s">
        <v>207</v>
      </c>
      <c r="C260" s="2" t="s">
        <v>61</v>
      </c>
      <c r="D260" s="73"/>
      <c r="E260" s="3">
        <f>E253</f>
        <v>18419</v>
      </c>
      <c r="F260" s="20">
        <f t="shared" si="9"/>
        <v>0</v>
      </c>
    </row>
    <row r="261" spans="1:6" x14ac:dyDescent="0.2">
      <c r="A261" s="2">
        <v>3</v>
      </c>
      <c r="B261" s="1" t="s">
        <v>70</v>
      </c>
      <c r="C261" s="2" t="s">
        <v>44</v>
      </c>
      <c r="D261" s="73"/>
      <c r="E261" s="3">
        <v>16413</v>
      </c>
      <c r="F261" s="20">
        <f t="shared" si="9"/>
        <v>0</v>
      </c>
    </row>
    <row r="262" spans="1:6" ht="15" x14ac:dyDescent="0.2">
      <c r="A262" s="2">
        <v>4</v>
      </c>
      <c r="B262" s="1" t="s">
        <v>71</v>
      </c>
      <c r="C262" s="2" t="s">
        <v>61</v>
      </c>
      <c r="D262" s="73"/>
      <c r="E262" s="3">
        <v>100435</v>
      </c>
      <c r="F262" s="20">
        <f t="shared" si="9"/>
        <v>0</v>
      </c>
    </row>
    <row r="263" spans="1:6" x14ac:dyDescent="0.2">
      <c r="A263" s="2">
        <v>5</v>
      </c>
      <c r="B263" s="1" t="s">
        <v>75</v>
      </c>
      <c r="C263" s="2" t="s">
        <v>60</v>
      </c>
      <c r="D263" s="73"/>
      <c r="E263" s="3">
        <v>24524</v>
      </c>
      <c r="F263" s="20">
        <f t="shared" si="9"/>
        <v>0</v>
      </c>
    </row>
    <row r="264" spans="1:6" ht="13.5" thickBot="1" x14ac:dyDescent="0.25">
      <c r="A264" s="2">
        <v>6</v>
      </c>
      <c r="B264" s="1" t="s">
        <v>72</v>
      </c>
      <c r="C264" s="2" t="s">
        <v>30</v>
      </c>
      <c r="D264" s="73"/>
      <c r="E264" s="55">
        <v>6000000</v>
      </c>
      <c r="F264" s="20">
        <f t="shared" si="9"/>
        <v>0</v>
      </c>
    </row>
    <row r="265" spans="1:6" ht="13.5" thickBot="1" x14ac:dyDescent="0.25">
      <c r="A265" s="2"/>
      <c r="B265" s="1"/>
      <c r="C265" s="2"/>
      <c r="D265" s="74"/>
      <c r="E265" s="56" t="s">
        <v>45</v>
      </c>
      <c r="F265" s="84">
        <f>SUM(F259:F264)</f>
        <v>0</v>
      </c>
    </row>
    <row r="266" spans="1:6" x14ac:dyDescent="0.2">
      <c r="A266" s="87">
        <v>1.1100000000000001</v>
      </c>
      <c r="B266" s="8" t="s">
        <v>166</v>
      </c>
      <c r="C266" s="368"/>
      <c r="D266" s="363"/>
      <c r="E266" s="363"/>
      <c r="F266" s="364"/>
    </row>
    <row r="267" spans="1:6" x14ac:dyDescent="0.2">
      <c r="A267" s="87" t="s">
        <v>67</v>
      </c>
      <c r="B267" s="8" t="s">
        <v>64</v>
      </c>
      <c r="C267" s="371"/>
      <c r="D267" s="372"/>
      <c r="E267" s="372"/>
      <c r="F267" s="373"/>
    </row>
    <row r="268" spans="1:6" x14ac:dyDescent="0.2">
      <c r="A268" s="2">
        <v>1</v>
      </c>
      <c r="B268" s="1" t="s">
        <v>58</v>
      </c>
      <c r="C268" s="2" t="s">
        <v>60</v>
      </c>
      <c r="D268" s="73"/>
      <c r="E268" s="3">
        <f>+E252</f>
        <v>5740</v>
      </c>
      <c r="F268" s="20">
        <f>+E268*D268</f>
        <v>0</v>
      </c>
    </row>
    <row r="269" spans="1:6" ht="15" x14ac:dyDescent="0.2">
      <c r="A269" s="2">
        <v>2</v>
      </c>
      <c r="B269" s="1" t="s">
        <v>207</v>
      </c>
      <c r="C269" s="2" t="s">
        <v>61</v>
      </c>
      <c r="D269" s="73"/>
      <c r="E269" s="3">
        <f>+E260</f>
        <v>18419</v>
      </c>
      <c r="F269" s="20">
        <f>+E269*D269</f>
        <v>0</v>
      </c>
    </row>
    <row r="270" spans="1:6" x14ac:dyDescent="0.2">
      <c r="A270" s="2">
        <v>3</v>
      </c>
      <c r="B270" s="1" t="s">
        <v>76</v>
      </c>
      <c r="C270" s="2" t="s">
        <v>44</v>
      </c>
      <c r="D270" s="73"/>
      <c r="E270" s="3">
        <v>270068</v>
      </c>
      <c r="F270" s="20">
        <f>+E270*D270</f>
        <v>0</v>
      </c>
    </row>
    <row r="271" spans="1:6" ht="13.5" thickBot="1" x14ac:dyDescent="0.25">
      <c r="A271" s="2">
        <v>4</v>
      </c>
      <c r="B271" s="1" t="s">
        <v>77</v>
      </c>
      <c r="C271" s="2" t="s">
        <v>44</v>
      </c>
      <c r="D271" s="73"/>
      <c r="E271" s="55">
        <v>446131</v>
      </c>
      <c r="F271" s="27">
        <f>+E271*D271</f>
        <v>0</v>
      </c>
    </row>
    <row r="272" spans="1:6" ht="13.5" thickBot="1" x14ac:dyDescent="0.25">
      <c r="A272" s="2"/>
      <c r="B272" s="1"/>
      <c r="C272" s="2"/>
      <c r="D272" s="74"/>
      <c r="E272" s="56" t="s">
        <v>45</v>
      </c>
      <c r="F272" s="84">
        <f>SUM(F268:F271)</f>
        <v>0</v>
      </c>
    </row>
    <row r="273" spans="1:6" x14ac:dyDescent="0.2">
      <c r="A273" s="87" t="s">
        <v>73</v>
      </c>
      <c r="B273" s="8" t="s">
        <v>79</v>
      </c>
      <c r="C273" s="368"/>
      <c r="D273" s="363"/>
      <c r="E273" s="363"/>
      <c r="F273" s="364"/>
    </row>
    <row r="274" spans="1:6" x14ac:dyDescent="0.2">
      <c r="A274" s="2">
        <v>1</v>
      </c>
      <c r="B274" s="24" t="s">
        <v>78</v>
      </c>
      <c r="C274" s="2" t="s">
        <v>44</v>
      </c>
      <c r="D274" s="73"/>
      <c r="E274" s="3">
        <v>316159</v>
      </c>
      <c r="F274" s="20">
        <f>+E274*D274</f>
        <v>0</v>
      </c>
    </row>
    <row r="275" spans="1:6" x14ac:dyDescent="0.2">
      <c r="A275" s="2">
        <v>2</v>
      </c>
      <c r="B275" s="1" t="s">
        <v>80</v>
      </c>
      <c r="C275" s="2" t="s">
        <v>46</v>
      </c>
      <c r="D275" s="73"/>
      <c r="E275" s="3">
        <v>466957</v>
      </c>
      <c r="F275" s="20">
        <f>+E275*D275</f>
        <v>0</v>
      </c>
    </row>
    <row r="276" spans="1:6" x14ac:dyDescent="0.2">
      <c r="A276" s="2">
        <v>3</v>
      </c>
      <c r="B276" s="1" t="s">
        <v>81</v>
      </c>
      <c r="C276" s="2" t="s">
        <v>46</v>
      </c>
      <c r="D276" s="73"/>
      <c r="E276" s="3">
        <v>214690</v>
      </c>
      <c r="F276" s="20">
        <f>+E276*D276</f>
        <v>0</v>
      </c>
    </row>
    <row r="277" spans="1:6" ht="13.5" thickBot="1" x14ac:dyDescent="0.25">
      <c r="A277" s="2">
        <v>4</v>
      </c>
      <c r="B277" s="1" t="s">
        <v>82</v>
      </c>
      <c r="C277" s="2" t="s">
        <v>44</v>
      </c>
      <c r="D277" s="73"/>
      <c r="E277" s="55">
        <v>205850</v>
      </c>
      <c r="F277" s="27">
        <f>+E277*D277</f>
        <v>0</v>
      </c>
    </row>
    <row r="278" spans="1:6" ht="13.5" thickBot="1" x14ac:dyDescent="0.25">
      <c r="A278" s="2"/>
      <c r="B278" s="1"/>
      <c r="C278" s="2"/>
      <c r="D278" s="74"/>
      <c r="E278" s="56" t="s">
        <v>45</v>
      </c>
      <c r="F278" s="84">
        <f>SUM(F274:F277)</f>
        <v>0</v>
      </c>
    </row>
    <row r="279" spans="1:6" x14ac:dyDescent="0.2">
      <c r="A279" s="87">
        <v>1.1200000000000001</v>
      </c>
      <c r="B279" s="8" t="s">
        <v>179</v>
      </c>
      <c r="C279" s="368"/>
      <c r="D279" s="363"/>
      <c r="E279" s="363"/>
      <c r="F279" s="364"/>
    </row>
    <row r="280" spans="1:6" x14ac:dyDescent="0.2">
      <c r="A280" s="2">
        <v>1</v>
      </c>
      <c r="B280" s="1" t="s">
        <v>83</v>
      </c>
      <c r="C280" s="2" t="s">
        <v>60</v>
      </c>
      <c r="D280" s="73" t="e">
        <f>+'ETAPA (2)'!D279</f>
        <v>#REF!</v>
      </c>
      <c r="E280" s="3">
        <f>+E268</f>
        <v>5740</v>
      </c>
      <c r="F280" s="20" t="e">
        <f>+E280*D280</f>
        <v>#REF!</v>
      </c>
    </row>
    <row r="281" spans="1:6" ht="15" x14ac:dyDescent="0.2">
      <c r="A281" s="2">
        <v>2</v>
      </c>
      <c r="B281" s="1" t="s">
        <v>207</v>
      </c>
      <c r="C281" s="2" t="s">
        <v>61</v>
      </c>
      <c r="D281" s="73" t="e">
        <f>+'ETAPA (2)'!D280</f>
        <v>#REF!</v>
      </c>
      <c r="E281" s="3">
        <f>+E269</f>
        <v>18419</v>
      </c>
      <c r="F281" s="20" t="e">
        <f>+E281*D281</f>
        <v>#REF!</v>
      </c>
    </row>
    <row r="282" spans="1:6" ht="13.5" thickBot="1" x14ac:dyDescent="0.25">
      <c r="A282" s="2">
        <v>3</v>
      </c>
      <c r="B282" s="1" t="s">
        <v>169</v>
      </c>
      <c r="C282" s="2" t="s">
        <v>44</v>
      </c>
      <c r="D282" s="73" t="e">
        <f>+'ETAPA (2)'!D281</f>
        <v>#REF!</v>
      </c>
      <c r="E282" s="55">
        <v>93822</v>
      </c>
      <c r="F282" s="27" t="e">
        <f>+D282*E282</f>
        <v>#REF!</v>
      </c>
    </row>
    <row r="283" spans="1:6" ht="13.5" thickBot="1" x14ac:dyDescent="0.25">
      <c r="A283" s="2"/>
      <c r="B283" s="1"/>
      <c r="C283" s="2"/>
      <c r="D283" s="74"/>
      <c r="E283" s="56" t="s">
        <v>45</v>
      </c>
      <c r="F283" s="84" t="e">
        <f>SUM(F280:F282)</f>
        <v>#REF!</v>
      </c>
    </row>
    <row r="284" spans="1:6" x14ac:dyDescent="0.2">
      <c r="A284" s="87">
        <v>1.1299999999999999</v>
      </c>
      <c r="B284" s="8" t="s">
        <v>180</v>
      </c>
      <c r="C284" s="368"/>
      <c r="D284" s="363"/>
      <c r="E284" s="363"/>
      <c r="F284" s="364"/>
    </row>
    <row r="285" spans="1:6" ht="14.25" x14ac:dyDescent="0.2">
      <c r="A285" s="2">
        <v>1</v>
      </c>
      <c r="B285" s="9" t="str">
        <f>+B280</f>
        <v>Lozalizacion y replanteo</v>
      </c>
      <c r="C285" s="19" t="s">
        <v>170</v>
      </c>
      <c r="D285" s="73">
        <f>+'presupuesto de obra'!D288/5</f>
        <v>142.77000000000001</v>
      </c>
      <c r="E285" s="3">
        <v>5740</v>
      </c>
      <c r="F285" s="20">
        <f t="shared" ref="F285:F292" si="10">+E285*D285</f>
        <v>819499.8</v>
      </c>
    </row>
    <row r="286" spans="1:6" ht="15" x14ac:dyDescent="0.2">
      <c r="A286" s="2">
        <v>2</v>
      </c>
      <c r="B286" s="9" t="str">
        <f>+B269</f>
        <v>Excavacion a maquina con retiro de sobrantes</v>
      </c>
      <c r="C286" s="2" t="s">
        <v>61</v>
      </c>
      <c r="D286" s="73">
        <f>+'presupuesto de obra'!D289/5</f>
        <v>146.10200000000003</v>
      </c>
      <c r="E286" s="3">
        <f>E269</f>
        <v>18419</v>
      </c>
      <c r="F286" s="20">
        <f t="shared" si="10"/>
        <v>2691052.7380000008</v>
      </c>
    </row>
    <row r="287" spans="1:6" x14ac:dyDescent="0.2">
      <c r="A287" s="2">
        <v>3</v>
      </c>
      <c r="B287" s="9" t="s">
        <v>171</v>
      </c>
      <c r="C287" s="19" t="s">
        <v>44</v>
      </c>
      <c r="D287" s="73">
        <f>+'presupuesto de obra'!D290/5</f>
        <v>122.4</v>
      </c>
      <c r="E287" s="3">
        <v>30538</v>
      </c>
      <c r="F287" s="20">
        <f t="shared" si="10"/>
        <v>3737851.2</v>
      </c>
    </row>
    <row r="288" spans="1:6" x14ac:dyDescent="0.2">
      <c r="A288" s="2">
        <v>4</v>
      </c>
      <c r="B288" s="9" t="s">
        <v>172</v>
      </c>
      <c r="C288" s="2" t="s">
        <v>44</v>
      </c>
      <c r="D288" s="73">
        <f>+'presupuesto de obra'!D291/5</f>
        <v>11.4</v>
      </c>
      <c r="E288" s="3">
        <v>19384</v>
      </c>
      <c r="F288" s="20">
        <f t="shared" si="10"/>
        <v>220977.6</v>
      </c>
    </row>
    <row r="289" spans="1:7" ht="14.25" x14ac:dyDescent="0.2">
      <c r="A289" s="2">
        <v>5</v>
      </c>
      <c r="B289" s="9" t="s">
        <v>173</v>
      </c>
      <c r="C289" s="19" t="s">
        <v>170</v>
      </c>
      <c r="D289" s="73">
        <f>+'presupuesto de obra'!D292/5</f>
        <v>502.96400000000006</v>
      </c>
      <c r="E289" s="3">
        <v>2947</v>
      </c>
      <c r="F289" s="20">
        <f t="shared" si="10"/>
        <v>1482234.9080000001</v>
      </c>
    </row>
    <row r="290" spans="1:7" ht="15" x14ac:dyDescent="0.2">
      <c r="A290" s="2">
        <v>6</v>
      </c>
      <c r="B290" s="9" t="str">
        <f>+B255</f>
        <v>Suministro e intalacion de grava fina</v>
      </c>
      <c r="C290" s="2" t="s">
        <v>61</v>
      </c>
      <c r="D290" s="73">
        <f>+'presupuesto de obra'!D293/5</f>
        <v>100.72</v>
      </c>
      <c r="E290" s="3">
        <v>104882</v>
      </c>
      <c r="F290" s="20">
        <f t="shared" si="10"/>
        <v>10563715.039999999</v>
      </c>
      <c r="G290" s="108">
        <v>1526942160</v>
      </c>
    </row>
    <row r="291" spans="1:7" x14ac:dyDescent="0.2">
      <c r="A291" s="2">
        <v>7</v>
      </c>
      <c r="B291" s="9" t="s">
        <v>174</v>
      </c>
      <c r="C291" s="2" t="s">
        <v>44</v>
      </c>
      <c r="D291" s="73">
        <f>+'presupuesto de obra'!D295/5</f>
        <v>94.834000000000003</v>
      </c>
      <c r="E291" s="3">
        <v>41478</v>
      </c>
      <c r="F291" s="20">
        <f t="shared" si="10"/>
        <v>3933524.6520000002</v>
      </c>
    </row>
    <row r="292" spans="1:7" ht="26.25" thickBot="1" x14ac:dyDescent="0.25">
      <c r="A292" s="2">
        <v>8</v>
      </c>
      <c r="B292" s="9" t="s">
        <v>49</v>
      </c>
      <c r="C292" s="2" t="s">
        <v>61</v>
      </c>
      <c r="D292" s="73">
        <f>+'presupuesto de obra'!D296/5</f>
        <v>45.382000000000019</v>
      </c>
      <c r="E292" s="55">
        <v>10949</v>
      </c>
      <c r="F292" s="27">
        <f t="shared" si="10"/>
        <v>496887.51800000021</v>
      </c>
    </row>
    <row r="293" spans="1:7" ht="13.5" thickBot="1" x14ac:dyDescent="0.25">
      <c r="A293" s="2"/>
      <c r="B293" s="1"/>
      <c r="C293" s="2"/>
      <c r="D293" s="74"/>
      <c r="E293" s="56" t="s">
        <v>45</v>
      </c>
      <c r="F293" s="84">
        <f>SUM(F285:F292)</f>
        <v>23945743.455999997</v>
      </c>
    </row>
    <row r="294" spans="1:7" x14ac:dyDescent="0.2">
      <c r="A294" s="87">
        <v>1.1399999999999999</v>
      </c>
      <c r="B294" s="8" t="s">
        <v>50</v>
      </c>
      <c r="C294" s="368"/>
      <c r="D294" s="363"/>
      <c r="E294" s="363"/>
      <c r="F294" s="364"/>
    </row>
    <row r="295" spans="1:7" ht="13.5" thickBot="1" x14ac:dyDescent="0.25">
      <c r="A295" s="2">
        <v>1</v>
      </c>
      <c r="B295" s="1" t="s">
        <v>51</v>
      </c>
      <c r="C295" s="2" t="s">
        <v>60</v>
      </c>
      <c r="D295" s="73">
        <v>5000</v>
      </c>
      <c r="E295" s="55">
        <v>19345</v>
      </c>
      <c r="F295" s="27">
        <f>D295*E295</f>
        <v>96725000</v>
      </c>
    </row>
    <row r="296" spans="1:7" ht="13.5" thickBot="1" x14ac:dyDescent="0.25">
      <c r="A296" s="2"/>
      <c r="B296" s="1"/>
      <c r="C296" s="2"/>
      <c r="D296" s="74"/>
      <c r="E296" s="56" t="s">
        <v>45</v>
      </c>
      <c r="F296" s="84">
        <f>SUM(F295)</f>
        <v>96725000</v>
      </c>
    </row>
    <row r="297" spans="1:7" x14ac:dyDescent="0.2">
      <c r="A297" s="87">
        <v>1.1499999999999999</v>
      </c>
      <c r="B297" s="8" t="s">
        <v>99</v>
      </c>
      <c r="C297" s="2"/>
      <c r="D297" s="73"/>
      <c r="E297" s="54"/>
      <c r="F297" s="30"/>
    </row>
    <row r="298" spans="1:7" x14ac:dyDescent="0.2">
      <c r="A298" s="87" t="s">
        <v>181</v>
      </c>
      <c r="B298" s="8" t="s">
        <v>95</v>
      </c>
      <c r="C298" s="2"/>
      <c r="D298" s="73"/>
      <c r="E298" s="3"/>
      <c r="F298" s="20"/>
    </row>
    <row r="299" spans="1:7" ht="38.25" x14ac:dyDescent="0.2">
      <c r="A299" s="5">
        <v>1</v>
      </c>
      <c r="B299" s="9" t="s">
        <v>106</v>
      </c>
      <c r="C299" s="5" t="s">
        <v>46</v>
      </c>
      <c r="D299" s="76"/>
      <c r="E299" s="4">
        <v>310000000</v>
      </c>
      <c r="F299" s="90">
        <f>+E299*D299</f>
        <v>0</v>
      </c>
    </row>
    <row r="300" spans="1:7" ht="51.75" thickBot="1" x14ac:dyDescent="0.25">
      <c r="A300" s="5">
        <v>2</v>
      </c>
      <c r="B300" s="9" t="s">
        <v>154</v>
      </c>
      <c r="C300" s="5" t="s">
        <v>46</v>
      </c>
      <c r="D300" s="76"/>
      <c r="E300" s="58">
        <v>2800000</v>
      </c>
      <c r="F300" s="91">
        <f>+E300*D300</f>
        <v>0</v>
      </c>
    </row>
    <row r="301" spans="1:7" ht="13.5" thickBot="1" x14ac:dyDescent="0.25">
      <c r="A301" s="2"/>
      <c r="B301" s="1"/>
      <c r="C301" s="2"/>
      <c r="D301" s="74"/>
      <c r="E301" s="56" t="s">
        <v>45</v>
      </c>
      <c r="F301" s="84">
        <f>SUM(F299:F300)</f>
        <v>0</v>
      </c>
    </row>
    <row r="302" spans="1:7" x14ac:dyDescent="0.2">
      <c r="A302" s="87" t="s">
        <v>182</v>
      </c>
      <c r="B302" s="8" t="s">
        <v>100</v>
      </c>
      <c r="C302" s="2"/>
      <c r="D302" s="73"/>
      <c r="E302" s="54"/>
      <c r="F302" s="30"/>
    </row>
    <row r="303" spans="1:7" x14ac:dyDescent="0.2">
      <c r="A303" s="2">
        <v>1</v>
      </c>
      <c r="B303" s="9" t="s">
        <v>96</v>
      </c>
      <c r="C303" s="2" t="s">
        <v>46</v>
      </c>
      <c r="D303" s="73"/>
      <c r="E303" s="3">
        <v>132000</v>
      </c>
      <c r="F303" s="20">
        <f>+E303*D303</f>
        <v>0</v>
      </c>
    </row>
    <row r="304" spans="1:7" ht="25.5" x14ac:dyDescent="0.2">
      <c r="A304" s="2">
        <v>2</v>
      </c>
      <c r="B304" s="9" t="s">
        <v>97</v>
      </c>
      <c r="C304" s="2" t="s">
        <v>46</v>
      </c>
      <c r="D304" s="73"/>
      <c r="E304" s="3">
        <v>336000</v>
      </c>
      <c r="F304" s="20">
        <f>+E304*D304</f>
        <v>0</v>
      </c>
    </row>
    <row r="305" spans="1:7" x14ac:dyDescent="0.2">
      <c r="A305" s="2">
        <v>3</v>
      </c>
      <c r="B305" s="9" t="s">
        <v>94</v>
      </c>
      <c r="C305" s="2" t="s">
        <v>44</v>
      </c>
      <c r="D305" s="73"/>
      <c r="E305" s="3">
        <v>78000</v>
      </c>
      <c r="F305" s="20">
        <f>+E305*D305</f>
        <v>0</v>
      </c>
    </row>
    <row r="306" spans="1:7" ht="26.25" thickBot="1" x14ac:dyDescent="0.25">
      <c r="A306" s="2">
        <v>4</v>
      </c>
      <c r="B306" s="9" t="s">
        <v>101</v>
      </c>
      <c r="C306" s="2" t="s">
        <v>30</v>
      </c>
      <c r="D306" s="73"/>
      <c r="E306" s="55">
        <v>8500000</v>
      </c>
      <c r="F306" s="20">
        <f>+E306*D306</f>
        <v>0</v>
      </c>
    </row>
    <row r="307" spans="1:7" ht="13.5" thickBot="1" x14ac:dyDescent="0.25">
      <c r="A307" s="2"/>
      <c r="B307" s="1"/>
      <c r="C307" s="2"/>
      <c r="D307" s="74"/>
      <c r="E307" s="56" t="s">
        <v>45</v>
      </c>
      <c r="F307" s="84">
        <f>SUM(F303:F306)</f>
        <v>0</v>
      </c>
    </row>
    <row r="308" spans="1:7" x14ac:dyDescent="0.2">
      <c r="A308" s="87" t="s">
        <v>183</v>
      </c>
      <c r="B308" s="10" t="s">
        <v>104</v>
      </c>
      <c r="C308" s="2"/>
      <c r="D308" s="73"/>
      <c r="E308" s="54"/>
      <c r="F308" s="30"/>
    </row>
    <row r="309" spans="1:7" ht="64.5" thickBot="1" x14ac:dyDescent="0.25">
      <c r="A309" s="5">
        <v>1</v>
      </c>
      <c r="B309" s="9" t="s">
        <v>110</v>
      </c>
      <c r="C309" s="5" t="s">
        <v>46</v>
      </c>
      <c r="D309" s="76"/>
      <c r="E309" s="58">
        <v>54000000</v>
      </c>
      <c r="F309" s="91">
        <f>+E309*D309</f>
        <v>0</v>
      </c>
      <c r="G309" s="101">
        <f>SUM(G11:G307)</f>
        <v>5066386350.5410004</v>
      </c>
    </row>
    <row r="310" spans="1:7" ht="13.5" thickBot="1" x14ac:dyDescent="0.25">
      <c r="A310" s="2"/>
      <c r="B310" s="1"/>
      <c r="C310" s="2"/>
      <c r="D310" s="74"/>
      <c r="E310" s="56" t="s">
        <v>45</v>
      </c>
      <c r="F310" s="92">
        <f>SUM(F309)</f>
        <v>0</v>
      </c>
    </row>
    <row r="311" spans="1:7" x14ac:dyDescent="0.2">
      <c r="A311" s="87" t="s">
        <v>184</v>
      </c>
      <c r="B311" s="10" t="s">
        <v>105</v>
      </c>
      <c r="C311" s="2"/>
      <c r="D311" s="73"/>
      <c r="E311" s="54"/>
      <c r="F311" s="30"/>
    </row>
    <row r="312" spans="1:7" ht="39" thickBot="1" x14ac:dyDescent="0.25">
      <c r="A312" s="5">
        <v>1</v>
      </c>
      <c r="B312" s="9" t="s">
        <v>262</v>
      </c>
      <c r="C312" s="5" t="s">
        <v>46</v>
      </c>
      <c r="D312" s="76"/>
      <c r="E312" s="58">
        <v>280000000</v>
      </c>
      <c r="F312" s="91">
        <f>+E312*D312</f>
        <v>0</v>
      </c>
    </row>
    <row r="313" spans="1:7" ht="13.5" thickBot="1" x14ac:dyDescent="0.25">
      <c r="A313" s="2"/>
      <c r="B313" s="9"/>
      <c r="C313" s="2"/>
      <c r="D313" s="74"/>
      <c r="E313" s="56" t="s">
        <v>45</v>
      </c>
      <c r="F313" s="84">
        <f>SUM(F312)</f>
        <v>0</v>
      </c>
    </row>
    <row r="314" spans="1:7" x14ac:dyDescent="0.2">
      <c r="A314" s="87" t="s">
        <v>185</v>
      </c>
      <c r="B314" s="10" t="s">
        <v>102</v>
      </c>
      <c r="C314" s="2"/>
      <c r="D314" s="73"/>
      <c r="E314" s="54"/>
      <c r="F314" s="30"/>
    </row>
    <row r="315" spans="1:7" ht="51.75" thickBot="1" x14ac:dyDescent="0.25">
      <c r="A315" s="5">
        <v>1</v>
      </c>
      <c r="B315" s="9" t="s">
        <v>103</v>
      </c>
      <c r="C315" s="5" t="s">
        <v>46</v>
      </c>
      <c r="D315" s="76"/>
      <c r="E315" s="58">
        <v>60000000</v>
      </c>
      <c r="F315" s="91">
        <f>+E315*D315</f>
        <v>0</v>
      </c>
    </row>
    <row r="316" spans="1:7" ht="13.5" thickBot="1" x14ac:dyDescent="0.25">
      <c r="A316" s="2"/>
      <c r="B316" s="1"/>
      <c r="C316" s="2"/>
      <c r="D316" s="74"/>
      <c r="E316" s="56" t="s">
        <v>45</v>
      </c>
      <c r="F316" s="84">
        <f>SUM(F315)</f>
        <v>0</v>
      </c>
    </row>
    <row r="317" spans="1:7" ht="38.25" x14ac:dyDescent="0.2">
      <c r="A317" s="93" t="s">
        <v>186</v>
      </c>
      <c r="B317" s="10" t="s">
        <v>156</v>
      </c>
      <c r="C317" s="2"/>
      <c r="D317" s="73"/>
      <c r="E317" s="54"/>
      <c r="F317" s="30"/>
    </row>
    <row r="318" spans="1:7" ht="25.5" x14ac:dyDescent="0.2">
      <c r="A318" s="2">
        <v>1</v>
      </c>
      <c r="B318" s="9" t="s">
        <v>108</v>
      </c>
      <c r="C318" s="2" t="s">
        <v>46</v>
      </c>
      <c r="D318" s="73"/>
      <c r="E318" s="3">
        <v>480000</v>
      </c>
      <c r="F318" s="20">
        <f>+E318*D318</f>
        <v>0</v>
      </c>
    </row>
    <row r="319" spans="1:7" ht="25.5" x14ac:dyDescent="0.2">
      <c r="A319" s="2">
        <v>2</v>
      </c>
      <c r="B319" s="9" t="s">
        <v>107</v>
      </c>
      <c r="C319" s="2" t="s">
        <v>44</v>
      </c>
      <c r="D319" s="73"/>
      <c r="E319" s="3">
        <v>114000</v>
      </c>
      <c r="F319" s="20">
        <f>+E319*D319</f>
        <v>0</v>
      </c>
    </row>
    <row r="320" spans="1:7" ht="63.75" x14ac:dyDescent="0.2">
      <c r="A320" s="5">
        <v>3</v>
      </c>
      <c r="B320" s="9" t="s">
        <v>111</v>
      </c>
      <c r="C320" s="5" t="s">
        <v>46</v>
      </c>
      <c r="D320" s="76"/>
      <c r="E320" s="4">
        <v>42000000</v>
      </c>
      <c r="F320" s="20">
        <f>+E320*D320</f>
        <v>0</v>
      </c>
    </row>
    <row r="321" spans="1:6" ht="25.5" x14ac:dyDescent="0.2">
      <c r="A321" s="5">
        <v>4</v>
      </c>
      <c r="B321" s="9" t="s">
        <v>109</v>
      </c>
      <c r="C321" s="5" t="s">
        <v>46</v>
      </c>
      <c r="D321" s="76"/>
      <c r="E321" s="4">
        <v>9600000</v>
      </c>
      <c r="F321" s="20">
        <f>+E321*D321</f>
        <v>0</v>
      </c>
    </row>
    <row r="322" spans="1:6" ht="39" thickBot="1" x14ac:dyDescent="0.25">
      <c r="A322" s="5">
        <v>5</v>
      </c>
      <c r="B322" s="9" t="s">
        <v>157</v>
      </c>
      <c r="C322" s="5" t="s">
        <v>46</v>
      </c>
      <c r="D322" s="76"/>
      <c r="E322" s="58">
        <v>66000000</v>
      </c>
      <c r="F322" s="20">
        <f>+E322*D322</f>
        <v>0</v>
      </c>
    </row>
    <row r="323" spans="1:6" ht="13.5" thickBot="1" x14ac:dyDescent="0.25">
      <c r="A323" s="2"/>
      <c r="B323" s="1"/>
      <c r="C323" s="2"/>
      <c r="D323" s="74"/>
      <c r="E323" s="56" t="s">
        <v>45</v>
      </c>
      <c r="F323" s="84">
        <f>SUM(F318:F322)</f>
        <v>0</v>
      </c>
    </row>
    <row r="324" spans="1:6" ht="25.5" x14ac:dyDescent="0.2">
      <c r="A324" s="87" t="s">
        <v>187</v>
      </c>
      <c r="B324" s="10" t="s">
        <v>117</v>
      </c>
      <c r="C324" s="2"/>
      <c r="D324" s="73"/>
      <c r="E324" s="54"/>
      <c r="F324" s="30"/>
    </row>
    <row r="325" spans="1:6" ht="51" x14ac:dyDescent="0.2">
      <c r="A325" s="5">
        <v>1</v>
      </c>
      <c r="B325" s="9" t="s">
        <v>116</v>
      </c>
      <c r="C325" s="5" t="s">
        <v>44</v>
      </c>
      <c r="D325" s="76"/>
      <c r="E325" s="4">
        <v>3580000</v>
      </c>
      <c r="F325" s="90">
        <f t="shared" ref="F325:F330" si="11">+E325*D325</f>
        <v>0</v>
      </c>
    </row>
    <row r="326" spans="1:6" ht="63.75" x14ac:dyDescent="0.2">
      <c r="A326" s="5">
        <v>2</v>
      </c>
      <c r="B326" s="9" t="s">
        <v>112</v>
      </c>
      <c r="C326" s="5" t="s">
        <v>44</v>
      </c>
      <c r="D326" s="76">
        <f>14*8</f>
        <v>112</v>
      </c>
      <c r="E326" s="4">
        <v>108400</v>
      </c>
      <c r="F326" s="90">
        <f t="shared" si="11"/>
        <v>12140800</v>
      </c>
    </row>
    <row r="327" spans="1:6" ht="63.75" x14ac:dyDescent="0.2">
      <c r="A327" s="5">
        <v>3</v>
      </c>
      <c r="B327" s="9" t="s">
        <v>113</v>
      </c>
      <c r="C327" s="5" t="s">
        <v>44</v>
      </c>
      <c r="D327" s="76">
        <v>120</v>
      </c>
      <c r="E327" s="4">
        <v>78400</v>
      </c>
      <c r="F327" s="90">
        <f t="shared" si="11"/>
        <v>9408000</v>
      </c>
    </row>
    <row r="328" spans="1:6" ht="63.75" x14ac:dyDescent="0.2">
      <c r="A328" s="5">
        <v>4</v>
      </c>
      <c r="B328" s="9" t="s">
        <v>114</v>
      </c>
      <c r="C328" s="5" t="s">
        <v>44</v>
      </c>
      <c r="D328" s="76"/>
      <c r="E328" s="4">
        <v>78400</v>
      </c>
      <c r="F328" s="90">
        <f t="shared" si="11"/>
        <v>0</v>
      </c>
    </row>
    <row r="329" spans="1:6" ht="63.75" x14ac:dyDescent="0.2">
      <c r="A329" s="5">
        <v>5</v>
      </c>
      <c r="B329" s="9" t="s">
        <v>160</v>
      </c>
      <c r="C329" s="5" t="s">
        <v>44</v>
      </c>
      <c r="D329" s="76"/>
      <c r="E329" s="4">
        <v>34000</v>
      </c>
      <c r="F329" s="90">
        <f t="shared" si="11"/>
        <v>0</v>
      </c>
    </row>
    <row r="330" spans="1:6" ht="51.75" thickBot="1" x14ac:dyDescent="0.25">
      <c r="A330" s="5">
        <v>6</v>
      </c>
      <c r="B330" s="9" t="s">
        <v>115</v>
      </c>
      <c r="C330" s="5" t="s">
        <v>44</v>
      </c>
      <c r="D330" s="76"/>
      <c r="E330" s="58">
        <v>274000</v>
      </c>
      <c r="F330" s="91">
        <f t="shared" si="11"/>
        <v>0</v>
      </c>
    </row>
    <row r="331" spans="1:6" ht="13.5" thickBot="1" x14ac:dyDescent="0.25">
      <c r="A331" s="2"/>
      <c r="B331" s="1"/>
      <c r="C331" s="2"/>
      <c r="D331" s="74"/>
      <c r="E331" s="56" t="s">
        <v>45</v>
      </c>
      <c r="F331" s="84">
        <f>SUM(F325:F330)</f>
        <v>21548800</v>
      </c>
    </row>
    <row r="332" spans="1:6" x14ac:dyDescent="0.2">
      <c r="A332" s="87" t="s">
        <v>188</v>
      </c>
      <c r="B332" s="10" t="s">
        <v>118</v>
      </c>
      <c r="C332" s="2"/>
      <c r="D332" s="73"/>
      <c r="E332" s="54"/>
      <c r="F332" s="30"/>
    </row>
    <row r="333" spans="1:6" x14ac:dyDescent="0.2">
      <c r="A333" s="2">
        <v>1</v>
      </c>
      <c r="B333" s="9" t="s">
        <v>119</v>
      </c>
      <c r="C333" s="2" t="s">
        <v>46</v>
      </c>
      <c r="D333" s="73"/>
      <c r="E333" s="3">
        <v>2016000</v>
      </c>
      <c r="F333" s="20">
        <f t="shared" ref="F333:F341" si="12">+E333*D333</f>
        <v>0</v>
      </c>
    </row>
    <row r="334" spans="1:6" x14ac:dyDescent="0.2">
      <c r="A334" s="2">
        <v>2</v>
      </c>
      <c r="B334" s="9" t="s">
        <v>120</v>
      </c>
      <c r="C334" s="2" t="s">
        <v>46</v>
      </c>
      <c r="D334" s="73"/>
      <c r="E334" s="3">
        <v>1104000</v>
      </c>
      <c r="F334" s="20">
        <f t="shared" si="12"/>
        <v>0</v>
      </c>
    </row>
    <row r="335" spans="1:6" ht="25.5" x14ac:dyDescent="0.2">
      <c r="A335" s="2">
        <v>3</v>
      </c>
      <c r="B335" s="9" t="s">
        <v>121</v>
      </c>
      <c r="C335" s="2" t="s">
        <v>46</v>
      </c>
      <c r="D335" s="73"/>
      <c r="E335" s="3">
        <v>1620000</v>
      </c>
      <c r="F335" s="20">
        <f t="shared" si="12"/>
        <v>0</v>
      </c>
    </row>
    <row r="336" spans="1:6" ht="25.5" x14ac:dyDescent="0.2">
      <c r="A336" s="5">
        <v>4</v>
      </c>
      <c r="B336" s="9" t="s">
        <v>123</v>
      </c>
      <c r="C336" s="5" t="s">
        <v>46</v>
      </c>
      <c r="D336" s="76"/>
      <c r="E336" s="4">
        <v>552000</v>
      </c>
      <c r="F336" s="90">
        <f t="shared" si="12"/>
        <v>0</v>
      </c>
    </row>
    <row r="337" spans="1:6" ht="25.5" x14ac:dyDescent="0.2">
      <c r="A337" s="5">
        <v>5</v>
      </c>
      <c r="B337" s="9" t="s">
        <v>122</v>
      </c>
      <c r="C337" s="5" t="s">
        <v>46</v>
      </c>
      <c r="D337" s="76"/>
      <c r="E337" s="4">
        <v>528000</v>
      </c>
      <c r="F337" s="90">
        <f t="shared" si="12"/>
        <v>0</v>
      </c>
    </row>
    <row r="338" spans="1:6" ht="25.5" x14ac:dyDescent="0.2">
      <c r="A338" s="2">
        <v>6</v>
      </c>
      <c r="B338" s="9" t="s">
        <v>124</v>
      </c>
      <c r="C338" s="2" t="s">
        <v>44</v>
      </c>
      <c r="D338" s="73"/>
      <c r="E338" s="3">
        <v>12240</v>
      </c>
      <c r="F338" s="20">
        <f t="shared" si="12"/>
        <v>0</v>
      </c>
    </row>
    <row r="339" spans="1:6" x14ac:dyDescent="0.2">
      <c r="A339" s="2">
        <v>7</v>
      </c>
      <c r="B339" s="9" t="s">
        <v>125</v>
      </c>
      <c r="C339" s="2" t="s">
        <v>44</v>
      </c>
      <c r="D339" s="73"/>
      <c r="E339" s="3">
        <v>11100</v>
      </c>
      <c r="F339" s="20">
        <f t="shared" si="12"/>
        <v>0</v>
      </c>
    </row>
    <row r="340" spans="1:6" x14ac:dyDescent="0.2">
      <c r="A340" s="2">
        <v>8</v>
      </c>
      <c r="B340" s="9" t="s">
        <v>126</v>
      </c>
      <c r="C340" s="2" t="s">
        <v>44</v>
      </c>
      <c r="D340" s="73"/>
      <c r="E340" s="3">
        <v>7200</v>
      </c>
      <c r="F340" s="20">
        <f t="shared" si="12"/>
        <v>0</v>
      </c>
    </row>
    <row r="341" spans="1:6" ht="13.5" thickBot="1" x14ac:dyDescent="0.25">
      <c r="A341" s="2">
        <v>9</v>
      </c>
      <c r="B341" s="9" t="s">
        <v>127</v>
      </c>
      <c r="C341" s="2" t="s">
        <v>44</v>
      </c>
      <c r="D341" s="73"/>
      <c r="E341" s="55">
        <v>4680</v>
      </c>
      <c r="F341" s="27">
        <f t="shared" si="12"/>
        <v>0</v>
      </c>
    </row>
    <row r="342" spans="1:6" ht="13.5" thickBot="1" x14ac:dyDescent="0.25">
      <c r="A342" s="2"/>
      <c r="B342" s="1"/>
      <c r="C342" s="2"/>
      <c r="D342" s="74"/>
      <c r="E342" s="56" t="s">
        <v>45</v>
      </c>
      <c r="F342" s="84">
        <f>SUM(F333:F341)</f>
        <v>0</v>
      </c>
    </row>
    <row r="343" spans="1:6" x14ac:dyDescent="0.2">
      <c r="A343" s="87" t="s">
        <v>189</v>
      </c>
      <c r="B343" s="10" t="s">
        <v>128</v>
      </c>
      <c r="C343" s="2"/>
      <c r="D343" s="73"/>
      <c r="E343" s="54"/>
      <c r="F343" s="30"/>
    </row>
    <row r="344" spans="1:6" ht="25.5" x14ac:dyDescent="0.2">
      <c r="A344" s="5">
        <v>1</v>
      </c>
      <c r="B344" s="9" t="s">
        <v>129</v>
      </c>
      <c r="C344" s="5" t="s">
        <v>46</v>
      </c>
      <c r="D344" s="76"/>
      <c r="E344" s="4">
        <v>2640000</v>
      </c>
      <c r="F344" s="90">
        <f t="shared" ref="F344:F358" si="13">+E344*D344</f>
        <v>0</v>
      </c>
    </row>
    <row r="345" spans="1:6" ht="25.5" x14ac:dyDescent="0.2">
      <c r="A345" s="5">
        <v>2</v>
      </c>
      <c r="B345" s="9" t="s">
        <v>130</v>
      </c>
      <c r="C345" s="5" t="s">
        <v>44</v>
      </c>
      <c r="D345" s="76"/>
      <c r="E345" s="4">
        <v>26640</v>
      </c>
      <c r="F345" s="90">
        <f t="shared" si="13"/>
        <v>0</v>
      </c>
    </row>
    <row r="346" spans="1:6" x14ac:dyDescent="0.2">
      <c r="A346" s="2">
        <v>3</v>
      </c>
      <c r="B346" s="9" t="s">
        <v>131</v>
      </c>
      <c r="C346" s="2" t="s">
        <v>46</v>
      </c>
      <c r="D346" s="73"/>
      <c r="E346" s="3">
        <v>300000</v>
      </c>
      <c r="F346" s="90">
        <f t="shared" si="13"/>
        <v>0</v>
      </c>
    </row>
    <row r="347" spans="1:6" ht="25.5" x14ac:dyDescent="0.2">
      <c r="A347" s="5">
        <v>4</v>
      </c>
      <c r="B347" s="9" t="s">
        <v>132</v>
      </c>
      <c r="C347" s="5" t="s">
        <v>46</v>
      </c>
      <c r="D347" s="76"/>
      <c r="E347" s="4">
        <v>54000</v>
      </c>
      <c r="F347" s="90">
        <f t="shared" si="13"/>
        <v>0</v>
      </c>
    </row>
    <row r="348" spans="1:6" ht="25.5" x14ac:dyDescent="0.2">
      <c r="A348" s="2">
        <v>5</v>
      </c>
      <c r="B348" s="9" t="s">
        <v>133</v>
      </c>
      <c r="C348" s="2" t="s">
        <v>46</v>
      </c>
      <c r="D348" s="73"/>
      <c r="E348" s="3">
        <v>54000</v>
      </c>
      <c r="F348" s="20">
        <f t="shared" si="13"/>
        <v>0</v>
      </c>
    </row>
    <row r="349" spans="1:6" ht="25.5" x14ac:dyDescent="0.2">
      <c r="A349" s="5">
        <v>6</v>
      </c>
      <c r="B349" s="9" t="s">
        <v>134</v>
      </c>
      <c r="C349" s="5" t="s">
        <v>46</v>
      </c>
      <c r="D349" s="76"/>
      <c r="E349" s="4">
        <v>54000</v>
      </c>
      <c r="F349" s="90">
        <f t="shared" si="13"/>
        <v>0</v>
      </c>
    </row>
    <row r="350" spans="1:6" ht="25.5" x14ac:dyDescent="0.2">
      <c r="A350" s="5">
        <v>7</v>
      </c>
      <c r="B350" s="9" t="s">
        <v>159</v>
      </c>
      <c r="C350" s="5" t="s">
        <v>46</v>
      </c>
      <c r="D350" s="76"/>
      <c r="E350" s="4">
        <v>72000</v>
      </c>
      <c r="F350" s="90">
        <f t="shared" si="13"/>
        <v>0</v>
      </c>
    </row>
    <row r="351" spans="1:6" x14ac:dyDescent="0.2">
      <c r="A351" s="2">
        <v>8</v>
      </c>
      <c r="B351" s="9" t="s">
        <v>135</v>
      </c>
      <c r="C351" s="2" t="s">
        <v>46</v>
      </c>
      <c r="D351" s="73"/>
      <c r="E351" s="3">
        <v>24000</v>
      </c>
      <c r="F351" s="20">
        <f t="shared" si="13"/>
        <v>0</v>
      </c>
    </row>
    <row r="352" spans="1:6" ht="25.5" x14ac:dyDescent="0.2">
      <c r="A352" s="2">
        <v>9</v>
      </c>
      <c r="B352" s="9" t="s">
        <v>136</v>
      </c>
      <c r="C352" s="2" t="s">
        <v>46</v>
      </c>
      <c r="D352" s="73"/>
      <c r="E352" s="3">
        <v>156000</v>
      </c>
      <c r="F352" s="20">
        <f t="shared" si="13"/>
        <v>0</v>
      </c>
    </row>
    <row r="353" spans="1:6" ht="25.5" x14ac:dyDescent="0.2">
      <c r="A353" s="2">
        <v>10</v>
      </c>
      <c r="B353" s="9" t="s">
        <v>137</v>
      </c>
      <c r="C353" s="2" t="s">
        <v>46</v>
      </c>
      <c r="D353" s="73"/>
      <c r="E353" s="3">
        <v>222000</v>
      </c>
      <c r="F353" s="20">
        <f t="shared" si="13"/>
        <v>0</v>
      </c>
    </row>
    <row r="354" spans="1:6" x14ac:dyDescent="0.2">
      <c r="A354" s="2">
        <v>11</v>
      </c>
      <c r="B354" s="9" t="s">
        <v>138</v>
      </c>
      <c r="C354" s="2" t="s">
        <v>46</v>
      </c>
      <c r="D354" s="73"/>
      <c r="E354" s="3">
        <v>90000</v>
      </c>
      <c r="F354" s="20">
        <f t="shared" si="13"/>
        <v>0</v>
      </c>
    </row>
    <row r="355" spans="1:6" ht="38.25" x14ac:dyDescent="0.2">
      <c r="A355" s="5">
        <v>12</v>
      </c>
      <c r="B355" s="9" t="s">
        <v>139</v>
      </c>
      <c r="C355" s="5" t="s">
        <v>46</v>
      </c>
      <c r="D355" s="76"/>
      <c r="E355" s="4">
        <v>456000</v>
      </c>
      <c r="F355" s="90">
        <f t="shared" si="13"/>
        <v>0</v>
      </c>
    </row>
    <row r="356" spans="1:6" ht="25.5" x14ac:dyDescent="0.2">
      <c r="A356" s="2">
        <v>13</v>
      </c>
      <c r="B356" s="9" t="s">
        <v>98</v>
      </c>
      <c r="C356" s="2" t="s">
        <v>46</v>
      </c>
      <c r="D356" s="73"/>
      <c r="E356" s="3">
        <v>65000</v>
      </c>
      <c r="F356" s="20">
        <f t="shared" si="13"/>
        <v>0</v>
      </c>
    </row>
    <row r="357" spans="1:6" ht="25.5" x14ac:dyDescent="0.2">
      <c r="A357" s="2">
        <v>14</v>
      </c>
      <c r="B357" s="9" t="s">
        <v>140</v>
      </c>
      <c r="C357" s="2" t="s">
        <v>46</v>
      </c>
      <c r="D357" s="73"/>
      <c r="E357" s="3">
        <v>65000</v>
      </c>
      <c r="F357" s="20">
        <f t="shared" si="13"/>
        <v>0</v>
      </c>
    </row>
    <row r="358" spans="1:6" ht="26.25" thickBot="1" x14ac:dyDescent="0.25">
      <c r="A358" s="2">
        <v>15</v>
      </c>
      <c r="B358" s="9" t="s">
        <v>93</v>
      </c>
      <c r="C358" s="2" t="s">
        <v>46</v>
      </c>
      <c r="D358" s="73"/>
      <c r="E358" s="55">
        <v>102000</v>
      </c>
      <c r="F358" s="90">
        <f t="shared" si="13"/>
        <v>0</v>
      </c>
    </row>
    <row r="359" spans="1:6" ht="13.5" thickBot="1" x14ac:dyDescent="0.25">
      <c r="A359" s="2"/>
      <c r="B359" s="9"/>
      <c r="C359" s="2"/>
      <c r="D359" s="74"/>
      <c r="E359" s="56" t="s">
        <v>45</v>
      </c>
      <c r="F359" s="84">
        <f>SUM(F344:F358)</f>
        <v>0</v>
      </c>
    </row>
    <row r="360" spans="1:6" x14ac:dyDescent="0.2">
      <c r="A360" s="87" t="s">
        <v>190</v>
      </c>
      <c r="B360" s="10" t="s">
        <v>141</v>
      </c>
      <c r="C360" s="2"/>
      <c r="D360" s="73"/>
      <c r="E360" s="54"/>
      <c r="F360" s="30"/>
    </row>
    <row r="361" spans="1:6" x14ac:dyDescent="0.2">
      <c r="A361" s="2">
        <v>1</v>
      </c>
      <c r="B361" s="9" t="s">
        <v>142</v>
      </c>
      <c r="C361" s="2" t="s">
        <v>46</v>
      </c>
      <c r="D361" s="73"/>
      <c r="E361" s="3">
        <v>432000</v>
      </c>
      <c r="F361" s="20">
        <f>+E361*D361</f>
        <v>0</v>
      </c>
    </row>
    <row r="362" spans="1:6" x14ac:dyDescent="0.2">
      <c r="A362" s="2">
        <v>2</v>
      </c>
      <c r="B362" s="9" t="s">
        <v>143</v>
      </c>
      <c r="C362" s="2" t="s">
        <v>46</v>
      </c>
      <c r="D362" s="73"/>
      <c r="E362" s="3">
        <v>192000</v>
      </c>
      <c r="F362" s="20">
        <f t="shared" ref="F362:F367" si="14">+E362*D362</f>
        <v>0</v>
      </c>
    </row>
    <row r="363" spans="1:6" x14ac:dyDescent="0.2">
      <c r="A363" s="2">
        <v>3</v>
      </c>
      <c r="B363" s="9" t="s">
        <v>144</v>
      </c>
      <c r="C363" s="2" t="s">
        <v>46</v>
      </c>
      <c r="D363" s="73"/>
      <c r="E363" s="3">
        <v>54000</v>
      </c>
      <c r="F363" s="20">
        <f t="shared" si="14"/>
        <v>0</v>
      </c>
    </row>
    <row r="364" spans="1:6" ht="25.5" x14ac:dyDescent="0.2">
      <c r="A364" s="2">
        <v>4</v>
      </c>
      <c r="B364" s="9" t="s">
        <v>145</v>
      </c>
      <c r="C364" s="2" t="s">
        <v>46</v>
      </c>
      <c r="D364" s="73"/>
      <c r="E364" s="3">
        <v>90000</v>
      </c>
      <c r="F364" s="20">
        <f t="shared" si="14"/>
        <v>0</v>
      </c>
    </row>
    <row r="365" spans="1:6" x14ac:dyDescent="0.2">
      <c r="A365" s="2">
        <v>5</v>
      </c>
      <c r="B365" s="9" t="s">
        <v>146</v>
      </c>
      <c r="C365" s="2" t="s">
        <v>46</v>
      </c>
      <c r="D365" s="73"/>
      <c r="E365" s="3">
        <v>180000</v>
      </c>
      <c r="F365" s="20">
        <f t="shared" si="14"/>
        <v>0</v>
      </c>
    </row>
    <row r="366" spans="1:6" x14ac:dyDescent="0.2">
      <c r="A366" s="2">
        <v>6</v>
      </c>
      <c r="B366" s="9" t="s">
        <v>147</v>
      </c>
      <c r="C366" s="2" t="s">
        <v>46</v>
      </c>
      <c r="D366" s="73"/>
      <c r="E366" s="3">
        <v>54000</v>
      </c>
      <c r="F366" s="20">
        <f t="shared" si="14"/>
        <v>0</v>
      </c>
    </row>
    <row r="367" spans="1:6" ht="13.5" thickBot="1" x14ac:dyDescent="0.25">
      <c r="A367" s="2">
        <v>7</v>
      </c>
      <c r="B367" s="9" t="s">
        <v>148</v>
      </c>
      <c r="C367" s="2" t="s">
        <v>46</v>
      </c>
      <c r="D367" s="73"/>
      <c r="E367" s="55">
        <v>60000</v>
      </c>
      <c r="F367" s="20">
        <f t="shared" si="14"/>
        <v>0</v>
      </c>
    </row>
    <row r="368" spans="1:6" ht="13.5" thickBot="1" x14ac:dyDescent="0.25">
      <c r="A368" s="2"/>
      <c r="B368" s="9"/>
      <c r="C368" s="2"/>
      <c r="D368" s="74"/>
      <c r="E368" s="56" t="s">
        <v>45</v>
      </c>
      <c r="F368" s="84">
        <f>SUM(F361:F367)</f>
        <v>0</v>
      </c>
    </row>
    <row r="369" spans="1:6" x14ac:dyDescent="0.2">
      <c r="A369" s="87" t="s">
        <v>191</v>
      </c>
      <c r="B369" s="10" t="s">
        <v>149</v>
      </c>
      <c r="C369" s="2"/>
      <c r="D369" s="73"/>
      <c r="E369" s="54"/>
      <c r="F369" s="30"/>
    </row>
    <row r="370" spans="1:6" ht="63.75" x14ac:dyDescent="0.2">
      <c r="A370" s="5">
        <v>1</v>
      </c>
      <c r="B370" s="9" t="s">
        <v>150</v>
      </c>
      <c r="C370" s="5" t="s">
        <v>46</v>
      </c>
      <c r="D370" s="76"/>
      <c r="E370" s="4">
        <v>25000000</v>
      </c>
      <c r="F370" s="90">
        <f t="shared" ref="F370:F375" si="15">+E370*D370</f>
        <v>0</v>
      </c>
    </row>
    <row r="371" spans="1:6" x14ac:dyDescent="0.2">
      <c r="A371" s="2">
        <v>2</v>
      </c>
      <c r="B371" s="1" t="s">
        <v>158</v>
      </c>
      <c r="C371" s="2" t="s">
        <v>46</v>
      </c>
      <c r="D371" s="73"/>
      <c r="E371" s="3">
        <v>5000000</v>
      </c>
      <c r="F371" s="20">
        <f t="shared" si="15"/>
        <v>0</v>
      </c>
    </row>
    <row r="372" spans="1:6" ht="25.5" x14ac:dyDescent="0.2">
      <c r="A372" s="5">
        <v>3</v>
      </c>
      <c r="B372" s="9" t="s">
        <v>155</v>
      </c>
      <c r="C372" s="2" t="s">
        <v>46</v>
      </c>
      <c r="D372" s="76"/>
      <c r="E372" s="4">
        <v>14400000</v>
      </c>
      <c r="F372" s="20">
        <f t="shared" si="15"/>
        <v>0</v>
      </c>
    </row>
    <row r="373" spans="1:6" ht="25.5" x14ac:dyDescent="0.2">
      <c r="A373" s="2">
        <v>4</v>
      </c>
      <c r="B373" s="9" t="s">
        <v>151</v>
      </c>
      <c r="C373" s="2" t="s">
        <v>46</v>
      </c>
      <c r="D373" s="73"/>
      <c r="E373" s="3">
        <v>7200000</v>
      </c>
      <c r="F373" s="20">
        <f t="shared" si="15"/>
        <v>0</v>
      </c>
    </row>
    <row r="374" spans="1:6" x14ac:dyDescent="0.2">
      <c r="A374" s="2">
        <v>5</v>
      </c>
      <c r="B374" s="9" t="s">
        <v>152</v>
      </c>
      <c r="C374" s="2" t="s">
        <v>46</v>
      </c>
      <c r="D374" s="73"/>
      <c r="E374" s="3">
        <v>10800000</v>
      </c>
      <c r="F374" s="20">
        <f t="shared" si="15"/>
        <v>0</v>
      </c>
    </row>
    <row r="375" spans="1:6" ht="25.5" x14ac:dyDescent="0.2">
      <c r="A375" s="5">
        <v>6</v>
      </c>
      <c r="B375" s="9" t="s">
        <v>153</v>
      </c>
      <c r="C375" s="5" t="s">
        <v>30</v>
      </c>
      <c r="D375" s="76"/>
      <c r="E375" s="4">
        <v>15000000</v>
      </c>
      <c r="F375" s="20">
        <f t="shared" si="15"/>
        <v>0</v>
      </c>
    </row>
    <row r="376" spans="1:6" ht="38.25" x14ac:dyDescent="0.2">
      <c r="A376" s="2">
        <v>7</v>
      </c>
      <c r="B376" s="9" t="s">
        <v>238</v>
      </c>
      <c r="C376" s="2" t="s">
        <v>46</v>
      </c>
      <c r="D376" s="73"/>
      <c r="E376" s="55">
        <v>1044000</v>
      </c>
      <c r="F376" s="27">
        <f>+E376*D376</f>
        <v>0</v>
      </c>
    </row>
    <row r="377" spans="1:6" ht="25.5" x14ac:dyDescent="0.2">
      <c r="A377" s="2">
        <v>8</v>
      </c>
      <c r="B377" s="9" t="s">
        <v>239</v>
      </c>
      <c r="C377" s="2" t="s">
        <v>46</v>
      </c>
      <c r="D377" s="74"/>
      <c r="E377" s="3">
        <v>4800000</v>
      </c>
      <c r="F377" s="27">
        <f>+E377*D377</f>
        <v>0</v>
      </c>
    </row>
    <row r="378" spans="1:6" ht="26.25" thickBot="1" x14ac:dyDescent="0.25">
      <c r="A378" s="2">
        <v>9</v>
      </c>
      <c r="B378" s="9" t="s">
        <v>240</v>
      </c>
      <c r="C378" s="2" t="s">
        <v>46</v>
      </c>
      <c r="D378" s="74"/>
      <c r="E378" s="55">
        <v>7000000</v>
      </c>
      <c r="F378" s="27">
        <f>+E378*D378</f>
        <v>0</v>
      </c>
    </row>
    <row r="379" spans="1:6" ht="13.5" thickBot="1" x14ac:dyDescent="0.25">
      <c r="A379" s="2"/>
      <c r="B379" s="9"/>
      <c r="C379" s="2"/>
      <c r="D379" s="74"/>
      <c r="E379" s="56" t="s">
        <v>45</v>
      </c>
      <c r="F379" s="84">
        <f>SUM(F370:F378)</f>
        <v>0</v>
      </c>
    </row>
    <row r="380" spans="1:6" x14ac:dyDescent="0.2">
      <c r="A380" s="87" t="s">
        <v>192</v>
      </c>
      <c r="B380" s="10" t="s">
        <v>241</v>
      </c>
      <c r="C380" s="2"/>
      <c r="D380" s="74"/>
      <c r="E380" s="59"/>
      <c r="F380" s="94"/>
    </row>
    <row r="381" spans="1:6" ht="38.25" x14ac:dyDescent="0.2">
      <c r="A381" s="2">
        <v>1</v>
      </c>
      <c r="B381" s="9" t="s">
        <v>242</v>
      </c>
      <c r="C381" s="2" t="s">
        <v>19</v>
      </c>
      <c r="D381" s="74"/>
      <c r="E381" s="3">
        <v>8600000</v>
      </c>
      <c r="F381" s="27">
        <f>+E381*D381</f>
        <v>0</v>
      </c>
    </row>
    <row r="382" spans="1:6" x14ac:dyDescent="0.2">
      <c r="A382" s="2">
        <v>2</v>
      </c>
      <c r="B382" s="9" t="s">
        <v>243</v>
      </c>
      <c r="C382" s="2" t="s">
        <v>19</v>
      </c>
      <c r="D382" s="74"/>
      <c r="E382" s="3">
        <v>4100000</v>
      </c>
      <c r="F382" s="27">
        <f>+E382*D382</f>
        <v>0</v>
      </c>
    </row>
    <row r="383" spans="1:6" ht="26.25" thickBot="1" x14ac:dyDescent="0.25">
      <c r="A383" s="2">
        <v>3</v>
      </c>
      <c r="B383" s="9" t="s">
        <v>244</v>
      </c>
      <c r="C383" s="2" t="s">
        <v>19</v>
      </c>
      <c r="D383" s="74"/>
      <c r="E383" s="55">
        <v>5800000</v>
      </c>
      <c r="F383" s="27">
        <f>+E383*D383</f>
        <v>0</v>
      </c>
    </row>
    <row r="384" spans="1:6" ht="13.5" thickBot="1" x14ac:dyDescent="0.25">
      <c r="A384" s="2"/>
      <c r="B384" s="9"/>
      <c r="C384" s="2"/>
      <c r="D384" s="74"/>
      <c r="E384" s="56" t="s">
        <v>45</v>
      </c>
      <c r="F384" s="84">
        <f>SUM(F381:F383)</f>
        <v>0</v>
      </c>
    </row>
    <row r="385" spans="1:6" ht="13.5" thickBot="1" x14ac:dyDescent="0.25">
      <c r="A385" s="87"/>
      <c r="B385" s="8"/>
      <c r="C385" s="2"/>
      <c r="D385" s="73"/>
      <c r="E385" s="56" t="s">
        <v>45</v>
      </c>
      <c r="F385" s="84">
        <f>+F384+F379+F368+F359+F342+F331+F323+F316+F313+F310+F307+F301</f>
        <v>21548800</v>
      </c>
    </row>
    <row r="386" spans="1:6" x14ac:dyDescent="0.2">
      <c r="A386" s="87">
        <v>1.1599999999999999</v>
      </c>
      <c r="B386" s="10" t="s">
        <v>193</v>
      </c>
      <c r="C386" s="2"/>
      <c r="D386" s="73"/>
      <c r="E386" s="54"/>
      <c r="F386" s="30"/>
    </row>
    <row r="387" spans="1:6" x14ac:dyDescent="0.2">
      <c r="A387" s="87" t="s">
        <v>194</v>
      </c>
      <c r="B387" s="10" t="s">
        <v>195</v>
      </c>
      <c r="C387" s="2"/>
      <c r="D387" s="73"/>
      <c r="E387" s="3"/>
      <c r="F387" s="20"/>
    </row>
    <row r="388" spans="1:6" ht="14.25" x14ac:dyDescent="0.2">
      <c r="A388" s="2">
        <v>1</v>
      </c>
      <c r="B388" s="9" t="s">
        <v>83</v>
      </c>
      <c r="C388" s="19" t="s">
        <v>170</v>
      </c>
      <c r="D388" s="73"/>
      <c r="E388" s="3">
        <v>5740</v>
      </c>
      <c r="F388" s="20">
        <f>+E388*D388</f>
        <v>0</v>
      </c>
    </row>
    <row r="389" spans="1:6" ht="15" x14ac:dyDescent="0.2">
      <c r="A389" s="2">
        <v>2</v>
      </c>
      <c r="B389" s="9" t="s">
        <v>207</v>
      </c>
      <c r="C389" s="2" t="s">
        <v>61</v>
      </c>
      <c r="D389" s="73"/>
      <c r="E389" s="3">
        <v>18419</v>
      </c>
      <c r="F389" s="20">
        <f>+E389*D389</f>
        <v>0</v>
      </c>
    </row>
    <row r="390" spans="1:6" ht="15" x14ac:dyDescent="0.2">
      <c r="A390" s="2">
        <v>3</v>
      </c>
      <c r="B390" s="9" t="s">
        <v>12</v>
      </c>
      <c r="C390" s="2" t="s">
        <v>61</v>
      </c>
      <c r="D390" s="73"/>
      <c r="E390" s="3">
        <v>39531</v>
      </c>
      <c r="F390" s="20">
        <f>+E390*D390</f>
        <v>0</v>
      </c>
    </row>
    <row r="391" spans="1:6" ht="15.75" thickBot="1" x14ac:dyDescent="0.25">
      <c r="A391" s="2">
        <v>4</v>
      </c>
      <c r="B391" s="9" t="s">
        <v>196</v>
      </c>
      <c r="C391" s="2" t="s">
        <v>61</v>
      </c>
      <c r="D391" s="73"/>
      <c r="E391" s="55">
        <v>303331</v>
      </c>
      <c r="F391" s="27">
        <f>+E391*D391</f>
        <v>0</v>
      </c>
    </row>
    <row r="392" spans="1:6" ht="13.5" thickBot="1" x14ac:dyDescent="0.25">
      <c r="A392" s="2"/>
      <c r="B392" s="9"/>
      <c r="C392" s="2"/>
      <c r="D392" s="74"/>
      <c r="E392" s="56" t="s">
        <v>45</v>
      </c>
      <c r="F392" s="84">
        <f>SUM(F388:F391)</f>
        <v>0</v>
      </c>
    </row>
    <row r="393" spans="1:6" x14ac:dyDescent="0.2">
      <c r="A393" s="87" t="s">
        <v>197</v>
      </c>
      <c r="B393" s="10" t="s">
        <v>198</v>
      </c>
      <c r="C393" s="368"/>
      <c r="D393" s="363"/>
      <c r="E393" s="363"/>
      <c r="F393" s="364"/>
    </row>
    <row r="394" spans="1:6" ht="14.25" x14ac:dyDescent="0.2">
      <c r="A394" s="2">
        <v>1</v>
      </c>
      <c r="B394" s="9" t="s">
        <v>83</v>
      </c>
      <c r="C394" s="19" t="s">
        <v>170</v>
      </c>
      <c r="D394" s="73"/>
      <c r="E394" s="3">
        <f>+E388</f>
        <v>5740</v>
      </c>
      <c r="F394" s="20">
        <f t="shared" ref="F394:F400" si="16">+E394*D394</f>
        <v>0</v>
      </c>
    </row>
    <row r="395" spans="1:6" ht="15" x14ac:dyDescent="0.2">
      <c r="A395" s="2">
        <v>2</v>
      </c>
      <c r="B395" s="9" t="s">
        <v>207</v>
      </c>
      <c r="C395" s="2" t="s">
        <v>61</v>
      </c>
      <c r="D395" s="73"/>
      <c r="E395" s="3">
        <f>E389</f>
        <v>18419</v>
      </c>
      <c r="F395" s="20">
        <f t="shared" si="16"/>
        <v>0</v>
      </c>
    </row>
    <row r="396" spans="1:6" ht="15" x14ac:dyDescent="0.2">
      <c r="A396" s="2">
        <v>3</v>
      </c>
      <c r="B396" s="9" t="s">
        <v>12</v>
      </c>
      <c r="C396" s="2" t="s">
        <v>61</v>
      </c>
      <c r="D396" s="73"/>
      <c r="E396" s="3">
        <v>39531</v>
      </c>
      <c r="F396" s="20">
        <f t="shared" si="16"/>
        <v>0</v>
      </c>
    </row>
    <row r="397" spans="1:6" ht="15" x14ac:dyDescent="0.2">
      <c r="A397" s="2">
        <v>4</v>
      </c>
      <c r="B397" s="9" t="s">
        <v>199</v>
      </c>
      <c r="C397" s="2" t="s">
        <v>61</v>
      </c>
      <c r="D397" s="73"/>
      <c r="E397" s="3">
        <v>51096</v>
      </c>
      <c r="F397" s="20">
        <f t="shared" si="16"/>
        <v>0</v>
      </c>
    </row>
    <row r="398" spans="1:6" ht="15" x14ac:dyDescent="0.2">
      <c r="A398" s="2">
        <v>5</v>
      </c>
      <c r="B398" s="9" t="s">
        <v>200</v>
      </c>
      <c r="C398" s="2" t="s">
        <v>61</v>
      </c>
      <c r="D398" s="73"/>
      <c r="E398" s="3">
        <v>56896</v>
      </c>
      <c r="F398" s="20">
        <f t="shared" si="16"/>
        <v>0</v>
      </c>
    </row>
    <row r="399" spans="1:6" x14ac:dyDescent="0.2">
      <c r="A399" s="2">
        <v>6</v>
      </c>
      <c r="B399" s="9" t="s">
        <v>201</v>
      </c>
      <c r="C399" s="2" t="s">
        <v>46</v>
      </c>
      <c r="D399" s="73"/>
      <c r="E399" s="3">
        <v>32613</v>
      </c>
      <c r="F399" s="20">
        <f t="shared" si="16"/>
        <v>0</v>
      </c>
    </row>
    <row r="400" spans="1:6" ht="13.5" thickBot="1" x14ac:dyDescent="0.25">
      <c r="A400" s="2">
        <v>7</v>
      </c>
      <c r="B400" s="9" t="s">
        <v>202</v>
      </c>
      <c r="C400" s="2" t="s">
        <v>46</v>
      </c>
      <c r="D400" s="73"/>
      <c r="E400" s="55">
        <v>1191065</v>
      </c>
      <c r="F400" s="27">
        <f t="shared" si="16"/>
        <v>0</v>
      </c>
    </row>
    <row r="401" spans="1:16" ht="13.5" thickBot="1" x14ac:dyDescent="0.25">
      <c r="A401" s="2"/>
      <c r="B401" s="9"/>
      <c r="C401" s="2"/>
      <c r="D401" s="74"/>
      <c r="E401" s="56" t="s">
        <v>45</v>
      </c>
      <c r="F401" s="84">
        <f>SUM(F394:F400)</f>
        <v>0</v>
      </c>
    </row>
    <row r="402" spans="1:16" x14ac:dyDescent="0.2">
      <c r="A402" s="87">
        <v>1.17</v>
      </c>
      <c r="B402" s="10" t="s">
        <v>442</v>
      </c>
      <c r="C402" s="2"/>
      <c r="D402" s="73"/>
      <c r="E402" s="54"/>
      <c r="F402" s="30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</row>
    <row r="403" spans="1:16" x14ac:dyDescent="0.2">
      <c r="A403" s="87" t="s">
        <v>443</v>
      </c>
      <c r="B403" s="10" t="s">
        <v>444</v>
      </c>
      <c r="C403" s="2"/>
      <c r="D403" s="73"/>
      <c r="E403" s="3"/>
      <c r="F403" s="20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</row>
    <row r="404" spans="1:16" ht="13.5" thickBot="1" x14ac:dyDescent="0.25">
      <c r="A404" s="2">
        <v>1</v>
      </c>
      <c r="B404" s="9" t="s">
        <v>445</v>
      </c>
      <c r="C404" s="2" t="s">
        <v>446</v>
      </c>
      <c r="D404" s="73">
        <v>30</v>
      </c>
      <c r="E404" s="55">
        <v>153315</v>
      </c>
      <c r="F404" s="27">
        <f>+E404*D404</f>
        <v>4599450</v>
      </c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</row>
    <row r="405" spans="1:16" ht="13.5" thickBot="1" x14ac:dyDescent="0.25">
      <c r="A405" s="2"/>
      <c r="B405" s="9"/>
      <c r="C405" s="2"/>
      <c r="D405" s="74"/>
      <c r="E405" s="56" t="s">
        <v>45</v>
      </c>
      <c r="F405" s="84">
        <f>SUM(F404)</f>
        <v>4599450</v>
      </c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</row>
    <row r="406" spans="1:16" ht="13.5" thickBot="1" x14ac:dyDescent="0.25">
      <c r="A406" s="11"/>
      <c r="B406" s="12"/>
      <c r="C406" s="12"/>
      <c r="D406" s="77"/>
      <c r="E406" s="14"/>
      <c r="F406" s="13"/>
    </row>
    <row r="407" spans="1:16" x14ac:dyDescent="0.2">
      <c r="A407" s="343" t="s">
        <v>21</v>
      </c>
      <c r="B407" s="344"/>
      <c r="C407" s="344"/>
      <c r="D407" s="344"/>
      <c r="E407" s="345"/>
      <c r="F407" s="16" t="e">
        <f>+F405+F401+F392+F296+F293+F283+F278+F272+F265+F257+F250+F244+F239+F234+F228+F220+F199+F103+F100+F93+F90+F77+F71+F63+F57+F52+F40+F34+F24+F15+F385</f>
        <v>#REF!</v>
      </c>
    </row>
    <row r="408" spans="1:16" x14ac:dyDescent="0.2">
      <c r="A408" s="323" t="s">
        <v>22</v>
      </c>
      <c r="B408" s="324"/>
      <c r="C408" s="324"/>
      <c r="D408" s="324"/>
      <c r="E408" s="325"/>
      <c r="F408" s="17" t="e">
        <f>+F407*0.15</f>
        <v>#REF!</v>
      </c>
    </row>
    <row r="409" spans="1:16" x14ac:dyDescent="0.2">
      <c r="A409" s="323" t="s">
        <v>23</v>
      </c>
      <c r="B409" s="324"/>
      <c r="C409" s="324"/>
      <c r="D409" s="324"/>
      <c r="E409" s="325"/>
      <c r="F409" s="17" t="e">
        <f>+F407*0.08</f>
        <v>#REF!</v>
      </c>
    </row>
    <row r="410" spans="1:16" x14ac:dyDescent="0.2">
      <c r="A410" s="323" t="s">
        <v>24</v>
      </c>
      <c r="B410" s="324"/>
      <c r="C410" s="324"/>
      <c r="D410" s="324"/>
      <c r="E410" s="325"/>
      <c r="F410" s="17" t="e">
        <f>+F407*0.08</f>
        <v>#REF!</v>
      </c>
    </row>
    <row r="411" spans="1:16" ht="13.5" thickBot="1" x14ac:dyDescent="0.25">
      <c r="A411" s="326" t="s">
        <v>245</v>
      </c>
      <c r="B411" s="326"/>
      <c r="C411" s="326"/>
      <c r="D411" s="326"/>
      <c r="E411" s="327"/>
      <c r="F411" s="18" t="e">
        <f>+F410*0.16</f>
        <v>#REF!</v>
      </c>
    </row>
    <row r="412" spans="1:16" ht="13.5" thickBot="1" x14ac:dyDescent="0.25">
      <c r="A412" s="95"/>
      <c r="B412" s="96" t="s">
        <v>85</v>
      </c>
      <c r="C412" s="97"/>
      <c r="D412" s="98"/>
      <c r="E412" s="99"/>
      <c r="F412" s="100" t="e">
        <f>SUM(F407:F411)</f>
        <v>#REF!</v>
      </c>
    </row>
    <row r="413" spans="1:16" ht="13.5" thickBot="1" x14ac:dyDescent="0.25">
      <c r="A413" s="112"/>
      <c r="B413" s="112"/>
      <c r="C413" s="112"/>
      <c r="D413" s="113" t="s">
        <v>264</v>
      </c>
      <c r="E413" s="110"/>
      <c r="F413" s="100" t="e">
        <f>+F412*0.07</f>
        <v>#REF!</v>
      </c>
      <c r="G413" s="101" t="e">
        <f>+F413+F412</f>
        <v>#REF!</v>
      </c>
    </row>
    <row r="414" spans="1:16" ht="13.5" thickBot="1" x14ac:dyDescent="0.25">
      <c r="D414" s="113" t="s">
        <v>263</v>
      </c>
      <c r="E414" s="111"/>
      <c r="F414" s="100" t="e">
        <f>+G414*0.02</f>
        <v>#REF!</v>
      </c>
      <c r="G414" s="101" t="e">
        <f>+G413/0.98</f>
        <v>#REF!</v>
      </c>
    </row>
    <row r="415" spans="1:16" ht="13.5" thickBot="1" x14ac:dyDescent="0.25">
      <c r="D415" s="116" t="s">
        <v>265</v>
      </c>
      <c r="E415" s="114"/>
      <c r="F415" s="115" t="e">
        <f>+F412+F413+F414</f>
        <v>#REF!</v>
      </c>
    </row>
  </sheetData>
  <mergeCells count="40">
    <mergeCell ref="A408:E408"/>
    <mergeCell ref="A409:E409"/>
    <mergeCell ref="A410:E410"/>
    <mergeCell ref="A411:E411"/>
    <mergeCell ref="C273:F273"/>
    <mergeCell ref="C279:F279"/>
    <mergeCell ref="C284:F284"/>
    <mergeCell ref="C294:F294"/>
    <mergeCell ref="C393:F393"/>
    <mergeCell ref="A407:E407"/>
    <mergeCell ref="C267:F267"/>
    <mergeCell ref="C200:F200"/>
    <mergeCell ref="C201:F201"/>
    <mergeCell ref="C221:F221"/>
    <mergeCell ref="C229:F229"/>
    <mergeCell ref="C235:F235"/>
    <mergeCell ref="C240:F240"/>
    <mergeCell ref="C245:F245"/>
    <mergeCell ref="C246:F246"/>
    <mergeCell ref="C251:F251"/>
    <mergeCell ref="C258:F258"/>
    <mergeCell ref="C266:F266"/>
    <mergeCell ref="D104:F104"/>
    <mergeCell ref="C25:F25"/>
    <mergeCell ref="C35:F35"/>
    <mergeCell ref="C41:F41"/>
    <mergeCell ref="E53:F53"/>
    <mergeCell ref="C54:F54"/>
    <mergeCell ref="C58:F58"/>
    <mergeCell ref="C72:F72"/>
    <mergeCell ref="C73:F73"/>
    <mergeCell ref="C78:F78"/>
    <mergeCell ref="C91:F91"/>
    <mergeCell ref="C101:F101"/>
    <mergeCell ref="C16:F16"/>
    <mergeCell ref="A1:F1"/>
    <mergeCell ref="A2:F3"/>
    <mergeCell ref="A4:F4"/>
    <mergeCell ref="A5:F5"/>
    <mergeCell ref="A6:F6"/>
  </mergeCells>
  <pageMargins left="0.31496062992125984" right="0.31496062992125984" top="0.55118110236220474" bottom="0.55118110236220474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5"/>
  <sheetViews>
    <sheetView workbookViewId="0">
      <selection sqref="A1:F1"/>
    </sheetView>
  </sheetViews>
  <sheetFormatPr baseColWidth="10" defaultRowHeight="12.75" x14ac:dyDescent="0.2"/>
  <cols>
    <col min="1" max="1" width="7.85546875" customWidth="1"/>
    <col min="2" max="2" width="55.140625" customWidth="1"/>
    <col min="4" max="4" width="12.85546875" customWidth="1"/>
    <col min="5" max="5" width="18.140625" customWidth="1"/>
    <col min="6" max="6" width="22.42578125" customWidth="1"/>
    <col min="7" max="7" width="23.85546875" hidden="1" customWidth="1"/>
    <col min="8" max="8" width="23.7109375" customWidth="1"/>
    <col min="9" max="9" width="18.28515625" customWidth="1"/>
  </cols>
  <sheetData>
    <row r="1" spans="1:11" ht="15.75" thickBot="1" x14ac:dyDescent="0.25">
      <c r="A1" s="320" t="s">
        <v>261</v>
      </c>
      <c r="B1" s="321"/>
      <c r="C1" s="321"/>
      <c r="D1" s="321"/>
      <c r="E1" s="321"/>
      <c r="F1" s="322"/>
      <c r="G1" s="49"/>
      <c r="H1" s="49"/>
      <c r="I1" s="49"/>
      <c r="J1" s="49"/>
      <c r="K1" s="49"/>
    </row>
    <row r="2" spans="1:11" x14ac:dyDescent="0.2">
      <c r="A2" s="328" t="s">
        <v>47</v>
      </c>
      <c r="B2" s="329"/>
      <c r="C2" s="329"/>
      <c r="D2" s="329"/>
      <c r="E2" s="329"/>
      <c r="F2" s="330"/>
      <c r="G2" s="49"/>
      <c r="H2" s="49"/>
      <c r="I2" s="49"/>
      <c r="J2" s="49"/>
      <c r="K2" s="49"/>
    </row>
    <row r="3" spans="1:11" ht="13.5" thickBot="1" x14ac:dyDescent="0.25">
      <c r="A3" s="331"/>
      <c r="B3" s="332"/>
      <c r="C3" s="332"/>
      <c r="D3" s="332"/>
      <c r="E3" s="332"/>
      <c r="F3" s="333"/>
      <c r="G3" s="49"/>
      <c r="H3" s="49"/>
      <c r="I3" s="49"/>
      <c r="J3" s="49"/>
      <c r="K3" s="49"/>
    </row>
    <row r="4" spans="1:11" ht="14.25" x14ac:dyDescent="0.2">
      <c r="A4" s="334" t="s">
        <v>29</v>
      </c>
      <c r="B4" s="335"/>
      <c r="C4" s="335"/>
      <c r="D4" s="335"/>
      <c r="E4" s="335"/>
      <c r="F4" s="336"/>
      <c r="G4" s="49"/>
      <c r="H4" s="49"/>
      <c r="I4" s="49"/>
      <c r="J4" s="49"/>
      <c r="K4" s="49"/>
    </row>
    <row r="5" spans="1:11" ht="14.25" x14ac:dyDescent="0.2">
      <c r="A5" s="337" t="s">
        <v>203</v>
      </c>
      <c r="B5" s="338"/>
      <c r="C5" s="338"/>
      <c r="D5" s="338"/>
      <c r="E5" s="338"/>
      <c r="F5" s="339"/>
      <c r="G5" s="49"/>
      <c r="H5" s="49"/>
      <c r="I5" s="49"/>
      <c r="J5" s="49"/>
      <c r="K5" s="49"/>
    </row>
    <row r="6" spans="1:11" ht="15" thickBot="1" x14ac:dyDescent="0.25">
      <c r="A6" s="374" t="s">
        <v>28</v>
      </c>
      <c r="B6" s="375"/>
      <c r="C6" s="375"/>
      <c r="D6" s="375"/>
      <c r="E6" s="375"/>
      <c r="F6" s="376"/>
      <c r="G6" s="49"/>
      <c r="H6" s="49"/>
      <c r="I6" s="49"/>
      <c r="J6" s="49"/>
      <c r="K6" s="49"/>
    </row>
    <row r="7" spans="1:11" ht="14.25" x14ac:dyDescent="0.2">
      <c r="A7" s="6" t="s">
        <v>0</v>
      </c>
      <c r="B7" s="6" t="s">
        <v>1</v>
      </c>
      <c r="C7" s="6" t="s">
        <v>52</v>
      </c>
      <c r="D7" s="61" t="s">
        <v>204</v>
      </c>
      <c r="E7" s="6" t="s">
        <v>2</v>
      </c>
      <c r="F7" s="6" t="s">
        <v>3</v>
      </c>
      <c r="G7" s="49"/>
      <c r="H7" s="49"/>
      <c r="I7" s="49"/>
      <c r="J7" s="49"/>
      <c r="K7" s="49"/>
    </row>
    <row r="8" spans="1:11" ht="25.5" customHeight="1" x14ac:dyDescent="0.2">
      <c r="A8" s="46" t="s">
        <v>25</v>
      </c>
      <c r="B8" s="102" t="s">
        <v>29</v>
      </c>
      <c r="C8" s="104"/>
      <c r="D8" s="104"/>
      <c r="E8" s="104"/>
      <c r="F8" s="104"/>
      <c r="G8" s="49"/>
      <c r="H8" s="49"/>
      <c r="I8" s="49"/>
      <c r="J8" s="49"/>
      <c r="K8" s="49"/>
    </row>
    <row r="9" spans="1:11" x14ac:dyDescent="0.2">
      <c r="A9" s="81"/>
      <c r="B9" s="37"/>
      <c r="C9" s="104"/>
      <c r="D9" s="104"/>
      <c r="E9" s="104"/>
      <c r="F9" s="104"/>
      <c r="G9" s="49"/>
      <c r="H9" s="49"/>
      <c r="I9" s="49"/>
      <c r="J9" s="49"/>
      <c r="K9" s="49"/>
    </row>
    <row r="10" spans="1:11" x14ac:dyDescent="0.2">
      <c r="A10" s="46" t="s">
        <v>26</v>
      </c>
      <c r="B10" s="8" t="s">
        <v>4</v>
      </c>
      <c r="C10" s="104"/>
      <c r="D10" s="104"/>
      <c r="E10" s="104"/>
      <c r="F10" s="104"/>
      <c r="G10" s="49"/>
      <c r="H10" s="49"/>
      <c r="I10" s="49"/>
      <c r="J10" s="49"/>
      <c r="K10" s="49"/>
    </row>
    <row r="11" spans="1:11" x14ac:dyDescent="0.2">
      <c r="A11" s="82" t="s">
        <v>27</v>
      </c>
      <c r="B11" s="8" t="s">
        <v>10</v>
      </c>
      <c r="C11" s="104"/>
      <c r="D11" s="104"/>
      <c r="E11" s="104"/>
      <c r="F11" s="104"/>
      <c r="G11" s="49"/>
      <c r="H11" s="49"/>
      <c r="I11" s="49"/>
      <c r="J11" s="49"/>
      <c r="K11" s="49"/>
    </row>
    <row r="12" spans="1:11" x14ac:dyDescent="0.2">
      <c r="A12" s="25">
        <v>1</v>
      </c>
      <c r="B12" s="40" t="s">
        <v>58</v>
      </c>
      <c r="C12" s="29" t="s">
        <v>205</v>
      </c>
      <c r="D12" s="65" t="e">
        <f>+'presupuesto de obra'!D12-#REF!</f>
        <v>#REF!</v>
      </c>
      <c r="E12" s="30">
        <v>5740</v>
      </c>
      <c r="F12" s="30" t="e">
        <f xml:space="preserve"> D12*E12</f>
        <v>#REF!</v>
      </c>
      <c r="G12" s="49"/>
      <c r="H12" s="49"/>
      <c r="I12" s="49"/>
      <c r="J12" s="49"/>
      <c r="K12" s="49"/>
    </row>
    <row r="13" spans="1:11" x14ac:dyDescent="0.2">
      <c r="A13" s="25">
        <v>2</v>
      </c>
      <c r="B13" s="1" t="s">
        <v>5</v>
      </c>
      <c r="C13" s="2" t="s">
        <v>60</v>
      </c>
      <c r="D13" s="65" t="e">
        <f>+'presupuesto de obra'!D13-#REF!</f>
        <v>#REF!</v>
      </c>
      <c r="E13" s="20">
        <v>1820</v>
      </c>
      <c r="F13" s="20" t="e">
        <f xml:space="preserve"> D13*E13</f>
        <v>#REF!</v>
      </c>
      <c r="G13" s="49"/>
      <c r="H13" s="49"/>
      <c r="I13" s="49"/>
      <c r="J13" s="49"/>
      <c r="K13" s="49"/>
    </row>
    <row r="14" spans="1:11" ht="13.5" thickBot="1" x14ac:dyDescent="0.25">
      <c r="A14" s="25">
        <v>3</v>
      </c>
      <c r="B14" s="1" t="s">
        <v>208</v>
      </c>
      <c r="C14" s="2" t="s">
        <v>60</v>
      </c>
      <c r="D14" s="65" t="e">
        <f>+'presupuesto de obra'!D14-#REF!</f>
        <v>#REF!</v>
      </c>
      <c r="E14" s="20">
        <v>1802</v>
      </c>
      <c r="F14" s="20" t="e">
        <f xml:space="preserve"> D14*E14</f>
        <v>#REF!</v>
      </c>
      <c r="G14" s="49"/>
      <c r="H14" s="49"/>
      <c r="I14" s="49"/>
      <c r="J14" s="49"/>
      <c r="K14" s="49"/>
    </row>
    <row r="15" spans="1:11" ht="13.5" thickBot="1" x14ac:dyDescent="0.25">
      <c r="A15" s="83"/>
      <c r="B15" s="1"/>
      <c r="C15" s="2"/>
      <c r="D15" s="66"/>
      <c r="E15" s="103" t="s">
        <v>45</v>
      </c>
      <c r="F15" s="84" t="e">
        <f>SUM(F12:F14)</f>
        <v>#REF!</v>
      </c>
      <c r="G15" s="49"/>
      <c r="H15" s="49"/>
      <c r="I15" s="49"/>
      <c r="J15" s="49"/>
      <c r="K15" s="49"/>
    </row>
    <row r="16" spans="1:11" x14ac:dyDescent="0.2">
      <c r="A16" s="46" t="s">
        <v>31</v>
      </c>
      <c r="B16" s="28" t="s">
        <v>6</v>
      </c>
      <c r="C16" s="363"/>
      <c r="D16" s="363"/>
      <c r="E16" s="363"/>
      <c r="F16" s="364"/>
      <c r="G16" s="49"/>
      <c r="H16" s="49"/>
      <c r="I16" s="49"/>
      <c r="J16" s="49"/>
      <c r="K16" s="49"/>
    </row>
    <row r="17" spans="1:11" ht="15" x14ac:dyDescent="0.2">
      <c r="A17" s="25">
        <v>1</v>
      </c>
      <c r="B17" s="35" t="s">
        <v>206</v>
      </c>
      <c r="C17" s="29" t="s">
        <v>61</v>
      </c>
      <c r="D17" s="65" t="e">
        <f>+'presupuesto de obra'!D17-#REF!</f>
        <v>#REF!</v>
      </c>
      <c r="E17" s="30">
        <v>25229</v>
      </c>
      <c r="F17" s="20" t="e">
        <f t="shared" ref="F17:F23" si="0" xml:space="preserve"> D17*E17</f>
        <v>#REF!</v>
      </c>
      <c r="G17" s="49"/>
      <c r="H17" s="49"/>
      <c r="I17" s="49"/>
      <c r="J17" s="49"/>
      <c r="K17" s="49"/>
    </row>
    <row r="18" spans="1:11" ht="15" x14ac:dyDescent="0.2">
      <c r="A18" s="25">
        <v>2</v>
      </c>
      <c r="B18" s="1" t="s">
        <v>207</v>
      </c>
      <c r="C18" s="2" t="s">
        <v>61</v>
      </c>
      <c r="D18" s="65" t="e">
        <f>+'presupuesto de obra'!D18-#REF!</f>
        <v>#REF!</v>
      </c>
      <c r="E18" s="20">
        <v>18419</v>
      </c>
      <c r="F18" s="20" t="e">
        <f t="shared" si="0"/>
        <v>#REF!</v>
      </c>
      <c r="G18" s="49"/>
      <c r="H18" s="49"/>
      <c r="I18" s="49"/>
      <c r="J18" s="49"/>
      <c r="K18" s="49"/>
    </row>
    <row r="19" spans="1:11" ht="15" x14ac:dyDescent="0.2">
      <c r="A19" s="25">
        <v>3</v>
      </c>
      <c r="B19" s="1" t="s">
        <v>53</v>
      </c>
      <c r="C19" s="2" t="s">
        <v>61</v>
      </c>
      <c r="D19" s="65" t="e">
        <f>+'presupuesto de obra'!D19-#REF!</f>
        <v>#REF!</v>
      </c>
      <c r="E19" s="20">
        <v>725507</v>
      </c>
      <c r="F19" s="20" t="e">
        <f t="shared" si="0"/>
        <v>#REF!</v>
      </c>
      <c r="G19" s="49"/>
      <c r="H19" s="49"/>
      <c r="I19" s="49"/>
      <c r="J19" s="49"/>
      <c r="K19" s="49"/>
    </row>
    <row r="20" spans="1:11" x14ac:dyDescent="0.2">
      <c r="A20" s="25">
        <v>4</v>
      </c>
      <c r="B20" s="1" t="s">
        <v>257</v>
      </c>
      <c r="C20" s="2" t="s">
        <v>48</v>
      </c>
      <c r="D20" s="65" t="e">
        <f>+'presupuesto de obra'!D20-#REF!</f>
        <v>#REF!</v>
      </c>
      <c r="E20" s="20">
        <v>3453</v>
      </c>
      <c r="F20" s="20" t="e">
        <f t="shared" si="0"/>
        <v>#REF!</v>
      </c>
      <c r="G20" s="49"/>
      <c r="H20" s="49"/>
      <c r="I20" s="49"/>
      <c r="J20" s="49"/>
      <c r="K20" s="49"/>
    </row>
    <row r="21" spans="1:11" x14ac:dyDescent="0.2">
      <c r="A21" s="25">
        <v>5</v>
      </c>
      <c r="B21" s="1" t="s">
        <v>258</v>
      </c>
      <c r="C21" s="2" t="s">
        <v>48</v>
      </c>
      <c r="D21" s="65" t="e">
        <f>+'presupuesto de obra'!D21-#REF!</f>
        <v>#REF!</v>
      </c>
      <c r="E21" s="20">
        <v>3453</v>
      </c>
      <c r="F21" s="20" t="e">
        <f t="shared" si="0"/>
        <v>#REF!</v>
      </c>
      <c r="G21" s="49"/>
      <c r="H21" s="49"/>
      <c r="I21" s="49"/>
      <c r="J21" s="49"/>
      <c r="K21" s="49"/>
    </row>
    <row r="22" spans="1:11" ht="25.5" x14ac:dyDescent="0.2">
      <c r="A22" s="25">
        <v>6</v>
      </c>
      <c r="B22" s="23" t="s">
        <v>49</v>
      </c>
      <c r="C22" s="2" t="s">
        <v>61</v>
      </c>
      <c r="D22" s="65" t="e">
        <f>+'presupuesto de obra'!D22-#REF!</f>
        <v>#REF!</v>
      </c>
      <c r="E22" s="20">
        <v>10949</v>
      </c>
      <c r="F22" s="20" t="e">
        <f t="shared" si="0"/>
        <v>#REF!</v>
      </c>
      <c r="G22" s="49"/>
      <c r="H22" s="49"/>
      <c r="I22" s="49"/>
      <c r="J22" s="49"/>
      <c r="K22" s="49"/>
    </row>
    <row r="23" spans="1:11" ht="15.75" thickBot="1" x14ac:dyDescent="0.25">
      <c r="A23" s="25">
        <v>7</v>
      </c>
      <c r="B23" s="1" t="s">
        <v>12</v>
      </c>
      <c r="C23" s="2" t="s">
        <v>61</v>
      </c>
      <c r="D23" s="65" t="e">
        <f>+'presupuesto de obra'!D23-#REF!</f>
        <v>#REF!</v>
      </c>
      <c r="E23" s="34">
        <v>39531</v>
      </c>
      <c r="F23" s="27" t="e">
        <f t="shared" si="0"/>
        <v>#REF!</v>
      </c>
      <c r="G23" s="49"/>
      <c r="H23" s="49"/>
      <c r="I23" s="49"/>
      <c r="J23" s="49"/>
      <c r="K23" s="49"/>
    </row>
    <row r="24" spans="1:11" ht="13.5" thickBot="1" x14ac:dyDescent="0.25">
      <c r="A24" s="83"/>
      <c r="B24" s="1"/>
      <c r="C24" s="2"/>
      <c r="D24" s="66"/>
      <c r="E24" s="103" t="s">
        <v>45</v>
      </c>
      <c r="F24" s="84" t="e">
        <f>SUM(F17:F23)</f>
        <v>#REF!</v>
      </c>
      <c r="G24" s="49"/>
      <c r="H24" s="49"/>
      <c r="I24" s="49"/>
      <c r="J24" s="49"/>
      <c r="K24" s="49"/>
    </row>
    <row r="25" spans="1:11" x14ac:dyDescent="0.2">
      <c r="A25" s="47" t="s">
        <v>32</v>
      </c>
      <c r="B25" s="8" t="s">
        <v>13</v>
      </c>
      <c r="C25" s="368"/>
      <c r="D25" s="363"/>
      <c r="E25" s="363"/>
      <c r="F25" s="364"/>
      <c r="G25" s="49"/>
      <c r="H25" s="49"/>
      <c r="I25" s="49"/>
      <c r="J25" s="49"/>
      <c r="K25" s="49"/>
    </row>
    <row r="26" spans="1:11" x14ac:dyDescent="0.2">
      <c r="A26" s="25">
        <v>1</v>
      </c>
      <c r="B26" s="125" t="s">
        <v>7</v>
      </c>
      <c r="C26" s="29" t="s">
        <v>30</v>
      </c>
      <c r="D26" s="65" t="e">
        <f>+'presupuesto de obra'!D26-#REF!</f>
        <v>#REF!</v>
      </c>
      <c r="E26" s="30">
        <v>5000000</v>
      </c>
      <c r="F26" s="20" t="e">
        <f t="shared" ref="F26:F33" si="1">D26*E26</f>
        <v>#REF!</v>
      </c>
      <c r="G26" s="49"/>
      <c r="H26" s="49"/>
      <c r="I26" s="49"/>
      <c r="J26" s="49"/>
      <c r="K26" s="49"/>
    </row>
    <row r="27" spans="1:11" x14ac:dyDescent="0.2">
      <c r="A27" s="25">
        <v>2</v>
      </c>
      <c r="B27" s="23" t="s">
        <v>8</v>
      </c>
      <c r="C27" s="2" t="s">
        <v>30</v>
      </c>
      <c r="D27" s="65" t="e">
        <f>+'presupuesto de obra'!D27-#REF!</f>
        <v>#REF!</v>
      </c>
      <c r="E27" s="20">
        <v>5000000</v>
      </c>
      <c r="F27" s="20" t="e">
        <f t="shared" si="1"/>
        <v>#REF!</v>
      </c>
      <c r="G27" s="49"/>
      <c r="H27" s="49"/>
      <c r="I27" s="49"/>
      <c r="J27" s="49"/>
      <c r="K27" s="49"/>
    </row>
    <row r="28" spans="1:11" x14ac:dyDescent="0.2">
      <c r="A28" s="25">
        <v>3</v>
      </c>
      <c r="B28" s="23" t="s">
        <v>209</v>
      </c>
      <c r="C28" s="2" t="s">
        <v>19</v>
      </c>
      <c r="D28" s="65" t="e">
        <f>+'presupuesto de obra'!D28-#REF!</f>
        <v>#REF!</v>
      </c>
      <c r="E28" s="20">
        <v>60000</v>
      </c>
      <c r="F28" s="20" t="e">
        <f t="shared" si="1"/>
        <v>#REF!</v>
      </c>
      <c r="G28" s="49"/>
      <c r="H28" s="49"/>
      <c r="I28" s="49"/>
      <c r="J28" s="49"/>
      <c r="K28" s="49"/>
    </row>
    <row r="29" spans="1:11" ht="25.5" x14ac:dyDescent="0.2">
      <c r="A29" s="85">
        <v>4</v>
      </c>
      <c r="B29" s="109" t="s">
        <v>246</v>
      </c>
      <c r="C29" s="26" t="s">
        <v>19</v>
      </c>
      <c r="D29" s="65" t="e">
        <f>+'presupuesto de obra'!D29-#REF!</f>
        <v>#REF!</v>
      </c>
      <c r="E29" s="27">
        <v>2188000</v>
      </c>
      <c r="F29" s="20" t="e">
        <f t="shared" si="1"/>
        <v>#REF!</v>
      </c>
      <c r="G29" s="49"/>
      <c r="H29" s="49"/>
      <c r="I29" s="49"/>
      <c r="J29" s="49"/>
      <c r="K29" s="49"/>
    </row>
    <row r="30" spans="1:11" x14ac:dyDescent="0.2">
      <c r="A30" s="85">
        <v>5</v>
      </c>
      <c r="B30" s="109" t="s">
        <v>247</v>
      </c>
      <c r="C30" s="26" t="s">
        <v>19</v>
      </c>
      <c r="D30" s="65" t="e">
        <f>+'presupuesto de obra'!D30-#REF!</f>
        <v>#REF!</v>
      </c>
      <c r="E30" s="27">
        <v>118320</v>
      </c>
      <c r="F30" s="20" t="e">
        <f t="shared" si="1"/>
        <v>#REF!</v>
      </c>
      <c r="G30" s="49"/>
      <c r="H30" s="49"/>
      <c r="I30" s="49"/>
      <c r="J30" s="49"/>
      <c r="K30" s="49"/>
    </row>
    <row r="31" spans="1:11" x14ac:dyDescent="0.2">
      <c r="A31" s="85">
        <v>6</v>
      </c>
      <c r="B31" s="109" t="s">
        <v>248</v>
      </c>
      <c r="C31" s="26" t="s">
        <v>44</v>
      </c>
      <c r="D31" s="65" t="e">
        <f>+'presupuesto de obra'!D31-#REF!</f>
        <v>#REF!</v>
      </c>
      <c r="E31" s="27">
        <v>174000</v>
      </c>
      <c r="F31" s="20" t="e">
        <f t="shared" si="1"/>
        <v>#REF!</v>
      </c>
      <c r="G31" s="49"/>
      <c r="H31" s="49"/>
      <c r="I31" s="49"/>
      <c r="J31" s="49"/>
      <c r="K31" s="49"/>
    </row>
    <row r="32" spans="1:11" x14ac:dyDescent="0.2">
      <c r="A32" s="85">
        <v>7</v>
      </c>
      <c r="B32" s="109" t="s">
        <v>249</v>
      </c>
      <c r="C32" s="26" t="s">
        <v>19</v>
      </c>
      <c r="D32" s="65" t="e">
        <f>+'presupuesto de obra'!D32-#REF!</f>
        <v>#REF!</v>
      </c>
      <c r="E32" s="27">
        <v>69600</v>
      </c>
      <c r="F32" s="27" t="e">
        <f t="shared" si="1"/>
        <v>#REF!</v>
      </c>
      <c r="G32" s="49"/>
      <c r="H32" s="49"/>
      <c r="I32" s="49"/>
      <c r="J32" s="49"/>
      <c r="K32" s="49"/>
    </row>
    <row r="33" spans="1:11" ht="28.5" customHeight="1" thickBot="1" x14ac:dyDescent="0.25">
      <c r="A33" s="25">
        <v>4</v>
      </c>
      <c r="B33" s="23" t="s">
        <v>210</v>
      </c>
      <c r="C33" s="2" t="s">
        <v>19</v>
      </c>
      <c r="D33" s="65" t="e">
        <f>+'presupuesto de obra'!D33-#REF!</f>
        <v>#REF!</v>
      </c>
      <c r="E33" s="34">
        <v>1100000</v>
      </c>
      <c r="F33" s="27" t="e">
        <f t="shared" si="1"/>
        <v>#REF!</v>
      </c>
      <c r="G33" s="49"/>
      <c r="H33" s="49"/>
      <c r="I33" s="49"/>
      <c r="J33" s="49"/>
      <c r="K33" s="49"/>
    </row>
    <row r="34" spans="1:11" ht="13.5" thickBot="1" x14ac:dyDescent="0.25">
      <c r="A34" s="83"/>
      <c r="B34" s="1"/>
      <c r="C34" s="2"/>
      <c r="D34" s="66"/>
      <c r="E34" s="103" t="s">
        <v>45</v>
      </c>
      <c r="F34" s="84" t="e">
        <f>SUM(F26:F33)</f>
        <v>#REF!</v>
      </c>
      <c r="G34" s="106"/>
      <c r="H34" s="106"/>
      <c r="I34" s="49"/>
      <c r="J34" s="49"/>
      <c r="K34" s="49"/>
    </row>
    <row r="35" spans="1:11" x14ac:dyDescent="0.2">
      <c r="A35" s="47">
        <v>1.2</v>
      </c>
      <c r="B35" s="8" t="s">
        <v>9</v>
      </c>
      <c r="C35" s="368"/>
      <c r="D35" s="363"/>
      <c r="E35" s="363"/>
      <c r="F35" s="364"/>
      <c r="G35" s="49"/>
      <c r="H35" s="49"/>
      <c r="I35" s="49"/>
      <c r="J35" s="49"/>
      <c r="K35" s="49"/>
    </row>
    <row r="36" spans="1:11" x14ac:dyDescent="0.2">
      <c r="A36" s="86" t="s">
        <v>33</v>
      </c>
      <c r="B36" s="28" t="s">
        <v>10</v>
      </c>
      <c r="C36" s="29"/>
      <c r="D36" s="65"/>
      <c r="E36" s="30"/>
      <c r="F36" s="30"/>
      <c r="G36" s="49"/>
      <c r="H36" s="49"/>
      <c r="I36" s="49"/>
      <c r="J36" s="49"/>
      <c r="K36" s="49"/>
    </row>
    <row r="37" spans="1:11" x14ac:dyDescent="0.2">
      <c r="A37" s="25">
        <v>1</v>
      </c>
      <c r="B37" s="1" t="s">
        <v>15</v>
      </c>
      <c r="C37" s="2" t="s">
        <v>60</v>
      </c>
      <c r="D37" s="65" t="e">
        <f>+'presupuesto de obra'!D37-#REF!</f>
        <v>#REF!</v>
      </c>
      <c r="E37" s="20">
        <v>5740</v>
      </c>
      <c r="F37" s="20" t="e">
        <f>+E37*D37</f>
        <v>#REF!</v>
      </c>
      <c r="G37" s="49"/>
      <c r="H37" s="49"/>
      <c r="I37" s="49"/>
      <c r="J37" s="49"/>
      <c r="K37" s="49"/>
    </row>
    <row r="38" spans="1:11" x14ac:dyDescent="0.2">
      <c r="A38" s="25">
        <v>2</v>
      </c>
      <c r="B38" s="1" t="s">
        <v>5</v>
      </c>
      <c r="C38" s="2" t="s">
        <v>60</v>
      </c>
      <c r="D38" s="65" t="e">
        <f>+'presupuesto de obra'!D38-#REF!</f>
        <v>#REF!</v>
      </c>
      <c r="E38" s="20">
        <v>1820</v>
      </c>
      <c r="F38" s="20" t="e">
        <f>+E38*D38</f>
        <v>#REF!</v>
      </c>
      <c r="G38" s="49"/>
      <c r="H38" s="49"/>
      <c r="I38" s="49"/>
      <c r="J38" s="49"/>
      <c r="K38" s="49"/>
    </row>
    <row r="39" spans="1:11" ht="13.5" thickBot="1" x14ac:dyDescent="0.25">
      <c r="A39" s="25">
        <v>3</v>
      </c>
      <c r="B39" s="1" t="s">
        <v>208</v>
      </c>
      <c r="C39" s="2" t="s">
        <v>60</v>
      </c>
      <c r="D39" s="65" t="e">
        <f>+'presupuesto de obra'!D39-#REF!</f>
        <v>#REF!</v>
      </c>
      <c r="E39" s="34">
        <v>1802</v>
      </c>
      <c r="F39" s="34" t="e">
        <f>+E39*D39</f>
        <v>#REF!</v>
      </c>
      <c r="G39" s="49"/>
      <c r="H39" s="49"/>
      <c r="I39" s="49"/>
      <c r="J39" s="49"/>
      <c r="K39" s="49"/>
    </row>
    <row r="40" spans="1:11" ht="13.5" thickBot="1" x14ac:dyDescent="0.25">
      <c r="A40" s="83"/>
      <c r="B40" s="1"/>
      <c r="C40" s="2"/>
      <c r="D40" s="66"/>
      <c r="E40" s="103" t="s">
        <v>45</v>
      </c>
      <c r="F40" s="84" t="e">
        <f>SUM(F37:F39)</f>
        <v>#REF!</v>
      </c>
      <c r="G40" s="49"/>
      <c r="H40" s="49"/>
      <c r="I40" s="49"/>
      <c r="J40" s="49"/>
      <c r="K40" s="49"/>
    </row>
    <row r="41" spans="1:11" x14ac:dyDescent="0.2">
      <c r="A41" s="46" t="s">
        <v>34</v>
      </c>
      <c r="B41" s="28" t="s">
        <v>11</v>
      </c>
      <c r="C41" s="363"/>
      <c r="D41" s="363"/>
      <c r="E41" s="363"/>
      <c r="F41" s="364"/>
      <c r="G41" s="49"/>
      <c r="H41" s="49"/>
      <c r="I41" s="49"/>
      <c r="J41" s="49"/>
      <c r="K41" s="49"/>
    </row>
    <row r="42" spans="1:11" ht="15" x14ac:dyDescent="0.2">
      <c r="A42" s="25">
        <v>1</v>
      </c>
      <c r="B42" s="35" t="s">
        <v>206</v>
      </c>
      <c r="C42" s="29" t="s">
        <v>61</v>
      </c>
      <c r="D42" s="65" t="e">
        <f>+'presupuesto de obra'!D42-#REF!</f>
        <v>#REF!</v>
      </c>
      <c r="E42" s="30">
        <v>25229</v>
      </c>
      <c r="F42" s="30" t="e">
        <f t="shared" ref="F42:F51" si="2">+E42*D42</f>
        <v>#REF!</v>
      </c>
      <c r="G42" s="49"/>
      <c r="H42" s="49"/>
      <c r="I42" s="49"/>
      <c r="J42" s="49"/>
      <c r="K42" s="49"/>
    </row>
    <row r="43" spans="1:11" ht="15" x14ac:dyDescent="0.2">
      <c r="A43" s="25">
        <v>2</v>
      </c>
      <c r="B43" s="1" t="s">
        <v>207</v>
      </c>
      <c r="C43" s="2" t="s">
        <v>61</v>
      </c>
      <c r="D43" s="65" t="e">
        <f>+'presupuesto de obra'!D43-#REF!</f>
        <v>#REF!</v>
      </c>
      <c r="E43" s="20">
        <v>18419</v>
      </c>
      <c r="F43" s="20" t="e">
        <f t="shared" si="2"/>
        <v>#REF!</v>
      </c>
      <c r="G43" s="49"/>
      <c r="H43" s="49"/>
      <c r="I43" s="49"/>
      <c r="J43" s="49"/>
      <c r="K43" s="49"/>
    </row>
    <row r="44" spans="1:11" ht="15" x14ac:dyDescent="0.2">
      <c r="A44" s="25">
        <v>3</v>
      </c>
      <c r="B44" s="1" t="s">
        <v>54</v>
      </c>
      <c r="C44" s="2" t="s">
        <v>61</v>
      </c>
      <c r="D44" s="65" t="e">
        <f>+'presupuesto de obra'!D44-#REF!</f>
        <v>#REF!</v>
      </c>
      <c r="E44" s="20">
        <v>725507</v>
      </c>
      <c r="F44" s="20" t="e">
        <f t="shared" si="2"/>
        <v>#REF!</v>
      </c>
      <c r="G44" s="49"/>
      <c r="H44" s="49"/>
      <c r="I44" s="49"/>
      <c r="J44" s="49"/>
      <c r="K44" s="49"/>
    </row>
    <row r="45" spans="1:11" x14ac:dyDescent="0.2">
      <c r="A45" s="25">
        <v>4</v>
      </c>
      <c r="B45" s="1" t="s">
        <v>211</v>
      </c>
      <c r="C45" s="2" t="s">
        <v>48</v>
      </c>
      <c r="D45" s="65" t="e">
        <f>+'presupuesto de obra'!D45-#REF!</f>
        <v>#REF!</v>
      </c>
      <c r="E45" s="20">
        <v>3453</v>
      </c>
      <c r="F45" s="20" t="e">
        <f t="shared" si="2"/>
        <v>#REF!</v>
      </c>
      <c r="G45" s="49"/>
      <c r="H45" s="49"/>
      <c r="I45" s="49"/>
      <c r="J45" s="49"/>
      <c r="K45" s="49"/>
    </row>
    <row r="46" spans="1:11" x14ac:dyDescent="0.2">
      <c r="A46" s="25">
        <v>5</v>
      </c>
      <c r="B46" s="1" t="s">
        <v>212</v>
      </c>
      <c r="C46" s="2" t="s">
        <v>48</v>
      </c>
      <c r="D46" s="65" t="e">
        <f>+'presupuesto de obra'!D46-#REF!</f>
        <v>#REF!</v>
      </c>
      <c r="E46" s="20">
        <v>3453</v>
      </c>
      <c r="F46" s="20" t="e">
        <f t="shared" si="2"/>
        <v>#REF!</v>
      </c>
      <c r="G46" s="49"/>
      <c r="H46" s="49"/>
      <c r="I46" s="49"/>
      <c r="J46" s="49"/>
      <c r="K46" s="49"/>
    </row>
    <row r="47" spans="1:11" x14ac:dyDescent="0.2">
      <c r="A47" s="25">
        <v>6</v>
      </c>
      <c r="B47" s="1" t="s">
        <v>213</v>
      </c>
      <c r="C47" s="2" t="s">
        <v>48</v>
      </c>
      <c r="D47" s="65" t="e">
        <f>+'presupuesto de obra'!D47-#REF!</f>
        <v>#REF!</v>
      </c>
      <c r="E47" s="20">
        <v>3453</v>
      </c>
      <c r="F47" s="20" t="e">
        <f t="shared" si="2"/>
        <v>#REF!</v>
      </c>
      <c r="G47" s="49"/>
      <c r="H47" s="49"/>
      <c r="I47" s="49"/>
      <c r="J47" s="49"/>
      <c r="K47" s="49"/>
    </row>
    <row r="48" spans="1:11" x14ac:dyDescent="0.2">
      <c r="A48" s="25">
        <v>7</v>
      </c>
      <c r="B48" s="1" t="s">
        <v>214</v>
      </c>
      <c r="C48" s="2" t="s">
        <v>48</v>
      </c>
      <c r="D48" s="65" t="e">
        <f>+'presupuesto de obra'!D48-#REF!</f>
        <v>#REF!</v>
      </c>
      <c r="E48" s="20">
        <v>3453</v>
      </c>
      <c r="F48" s="20" t="e">
        <f t="shared" si="2"/>
        <v>#REF!</v>
      </c>
      <c r="G48" s="49"/>
      <c r="H48" s="49"/>
      <c r="I48" s="49"/>
      <c r="J48" s="49"/>
      <c r="K48" s="49"/>
    </row>
    <row r="49" spans="1:11" x14ac:dyDescent="0.2">
      <c r="A49" s="25">
        <v>8</v>
      </c>
      <c r="B49" s="1" t="s">
        <v>215</v>
      </c>
      <c r="C49" s="2" t="s">
        <v>48</v>
      </c>
      <c r="D49" s="65" t="e">
        <f>+'presupuesto de obra'!D49-#REF!</f>
        <v>#REF!</v>
      </c>
      <c r="E49" s="20">
        <v>3453</v>
      </c>
      <c r="F49" s="20" t="e">
        <f t="shared" si="2"/>
        <v>#REF!</v>
      </c>
      <c r="G49" s="49"/>
      <c r="H49" s="49"/>
      <c r="I49" s="49"/>
      <c r="J49" s="49"/>
      <c r="K49" s="49"/>
    </row>
    <row r="50" spans="1:11" ht="24.75" customHeight="1" x14ac:dyDescent="0.2">
      <c r="A50" s="25">
        <v>9</v>
      </c>
      <c r="B50" s="23" t="s">
        <v>49</v>
      </c>
      <c r="C50" s="2" t="s">
        <v>61</v>
      </c>
      <c r="D50" s="65" t="e">
        <f>+'presupuesto de obra'!D50-#REF!</f>
        <v>#REF!</v>
      </c>
      <c r="E50" s="20">
        <v>10949</v>
      </c>
      <c r="F50" s="20" t="e">
        <f t="shared" si="2"/>
        <v>#REF!</v>
      </c>
      <c r="G50" s="49"/>
      <c r="H50" s="49"/>
      <c r="I50" s="49"/>
      <c r="J50" s="49"/>
      <c r="K50" s="49"/>
    </row>
    <row r="51" spans="1:11" ht="15.75" thickBot="1" x14ac:dyDescent="0.25">
      <c r="A51" s="25">
        <v>10</v>
      </c>
      <c r="B51" s="1" t="s">
        <v>12</v>
      </c>
      <c r="C51" s="2" t="s">
        <v>61</v>
      </c>
      <c r="D51" s="65" t="e">
        <f>+'presupuesto de obra'!D51-#REF!</f>
        <v>#REF!</v>
      </c>
      <c r="E51" s="27">
        <v>39531</v>
      </c>
      <c r="F51" s="27" t="e">
        <f t="shared" si="2"/>
        <v>#REF!</v>
      </c>
      <c r="G51" s="49"/>
      <c r="H51" s="49"/>
      <c r="I51" s="49"/>
      <c r="J51" s="49"/>
      <c r="K51" s="49"/>
    </row>
    <row r="52" spans="1:11" ht="13.5" thickBot="1" x14ac:dyDescent="0.25">
      <c r="A52" s="83"/>
      <c r="B52" s="1"/>
      <c r="C52" s="2"/>
      <c r="D52" s="66"/>
      <c r="E52" s="103" t="s">
        <v>45</v>
      </c>
      <c r="F52" s="84" t="e">
        <f>SUM(F42:F51)</f>
        <v>#REF!</v>
      </c>
      <c r="G52" s="49"/>
      <c r="H52" s="49"/>
      <c r="I52" s="49"/>
      <c r="J52" s="49"/>
      <c r="K52" s="49"/>
    </row>
    <row r="53" spans="1:11" x14ac:dyDescent="0.2">
      <c r="A53" s="50"/>
      <c r="B53" s="51" t="s">
        <v>216</v>
      </c>
      <c r="C53" s="126"/>
      <c r="D53" s="70"/>
      <c r="E53" s="369"/>
      <c r="F53" s="370"/>
      <c r="G53" s="49"/>
      <c r="H53" s="49"/>
      <c r="I53" s="49"/>
      <c r="J53" s="49"/>
      <c r="K53" s="49"/>
    </row>
    <row r="54" spans="1:11" x14ac:dyDescent="0.2">
      <c r="A54" s="46" t="s">
        <v>35</v>
      </c>
      <c r="B54" s="8" t="s">
        <v>13</v>
      </c>
      <c r="C54" s="371"/>
      <c r="D54" s="372"/>
      <c r="E54" s="372"/>
      <c r="F54" s="373"/>
      <c r="G54" s="49"/>
      <c r="H54" s="49"/>
      <c r="I54" s="49"/>
      <c r="J54" s="49"/>
      <c r="K54" s="49"/>
    </row>
    <row r="55" spans="1:11" ht="35.25" customHeight="1" x14ac:dyDescent="0.2">
      <c r="A55" s="25">
        <v>1</v>
      </c>
      <c r="B55" s="23" t="s">
        <v>297</v>
      </c>
      <c r="C55" s="2" t="s">
        <v>46</v>
      </c>
      <c r="D55" s="65" t="e">
        <f>+'presupuesto de obra'!D60-#REF!</f>
        <v>#REF!</v>
      </c>
      <c r="E55" s="20">
        <v>89000000</v>
      </c>
      <c r="F55" s="20" t="e">
        <f>+D55*E55</f>
        <v>#REF!</v>
      </c>
      <c r="G55" s="49"/>
      <c r="H55" s="49"/>
      <c r="I55" s="49"/>
      <c r="J55" s="49"/>
      <c r="K55" s="49"/>
    </row>
    <row r="56" spans="1:11" ht="13.5" thickBot="1" x14ac:dyDescent="0.25">
      <c r="A56" s="85">
        <v>2</v>
      </c>
      <c r="B56" s="48" t="s">
        <v>57</v>
      </c>
      <c r="C56" s="26" t="s">
        <v>30</v>
      </c>
      <c r="D56" s="65">
        <v>1</v>
      </c>
      <c r="E56" s="27" t="e">
        <f>+'presupuesto de obra'!E61-#REF!</f>
        <v>#REF!</v>
      </c>
      <c r="F56" s="20" t="e">
        <f>+D56*E56</f>
        <v>#REF!</v>
      </c>
      <c r="G56" s="49"/>
      <c r="H56" s="49"/>
      <c r="I56" s="49"/>
      <c r="J56" s="49"/>
      <c r="K56" s="49"/>
    </row>
    <row r="57" spans="1:11" ht="13.5" thickBot="1" x14ac:dyDescent="0.25">
      <c r="A57" s="50"/>
      <c r="B57" s="1"/>
      <c r="C57" s="2"/>
      <c r="D57" s="66"/>
      <c r="E57" s="103" t="s">
        <v>45</v>
      </c>
      <c r="F57" s="84" t="e">
        <f>SUM(F55:F56)</f>
        <v>#REF!</v>
      </c>
      <c r="G57" s="106"/>
      <c r="H57" s="106" t="e">
        <f>+F57+F52+F40</f>
        <v>#REF!</v>
      </c>
      <c r="I57" s="106"/>
      <c r="J57" s="49"/>
      <c r="K57" s="49"/>
    </row>
    <row r="58" spans="1:11" x14ac:dyDescent="0.2">
      <c r="A58" s="82">
        <v>1.3</v>
      </c>
      <c r="B58" s="28" t="s">
        <v>14</v>
      </c>
      <c r="C58" s="363"/>
      <c r="D58" s="363"/>
      <c r="E58" s="363"/>
      <c r="F58" s="364"/>
      <c r="G58" s="49"/>
      <c r="H58" s="49"/>
      <c r="I58" s="49"/>
      <c r="J58" s="49"/>
      <c r="K58" s="49"/>
    </row>
    <row r="59" spans="1:11" x14ac:dyDescent="0.2">
      <c r="A59" s="46" t="s">
        <v>36</v>
      </c>
      <c r="B59" s="28" t="s">
        <v>10</v>
      </c>
      <c r="C59" s="29"/>
      <c r="D59" s="65"/>
      <c r="E59" s="30"/>
      <c r="F59" s="30"/>
      <c r="G59" s="49"/>
      <c r="H59" s="49"/>
      <c r="I59" s="49"/>
      <c r="J59" s="49"/>
      <c r="K59" s="49"/>
    </row>
    <row r="60" spans="1:11" x14ac:dyDescent="0.2">
      <c r="A60" s="25">
        <v>1</v>
      </c>
      <c r="B60" s="1" t="s">
        <v>15</v>
      </c>
      <c r="C60" s="2" t="s">
        <v>60</v>
      </c>
      <c r="D60" s="65" t="e">
        <f>+'presupuesto de obra'!D65-#REF!</f>
        <v>#REF!</v>
      </c>
      <c r="E60" s="20">
        <f>+E37</f>
        <v>5740</v>
      </c>
      <c r="F60" s="20" t="e">
        <f>+E60*D60</f>
        <v>#REF!</v>
      </c>
      <c r="G60" s="49"/>
      <c r="H60" s="49"/>
      <c r="I60" s="49"/>
      <c r="J60" s="49"/>
      <c r="K60" s="49"/>
    </row>
    <row r="61" spans="1:11" x14ac:dyDescent="0.2">
      <c r="A61" s="25">
        <v>2</v>
      </c>
      <c r="B61" s="1" t="s">
        <v>5</v>
      </c>
      <c r="C61" s="2" t="s">
        <v>60</v>
      </c>
      <c r="D61" s="65" t="e">
        <f>+'presupuesto de obra'!D66-#REF!</f>
        <v>#REF!</v>
      </c>
      <c r="E61" s="20">
        <f>+E38</f>
        <v>1820</v>
      </c>
      <c r="F61" s="20" t="e">
        <f>+E61*D61</f>
        <v>#REF!</v>
      </c>
      <c r="G61" s="49"/>
      <c r="H61" s="49"/>
      <c r="I61" s="49"/>
      <c r="J61" s="49"/>
      <c r="K61" s="49"/>
    </row>
    <row r="62" spans="1:11" ht="13.5" thickBot="1" x14ac:dyDescent="0.25">
      <c r="A62" s="25">
        <v>3</v>
      </c>
      <c r="B62" s="1" t="s">
        <v>208</v>
      </c>
      <c r="C62" s="2" t="s">
        <v>60</v>
      </c>
      <c r="D62" s="65" t="e">
        <f>+'presupuesto de obra'!D67-#REF!</f>
        <v>#REF!</v>
      </c>
      <c r="E62" s="27">
        <f>+E39</f>
        <v>1802</v>
      </c>
      <c r="F62" s="27" t="e">
        <f>+E62*D62</f>
        <v>#REF!</v>
      </c>
      <c r="G62" s="49"/>
      <c r="H62" s="49"/>
      <c r="I62" s="49"/>
      <c r="J62" s="49"/>
      <c r="K62" s="49"/>
    </row>
    <row r="63" spans="1:11" ht="13.5" thickBot="1" x14ac:dyDescent="0.25">
      <c r="A63" s="25"/>
      <c r="B63" s="1"/>
      <c r="C63" s="2"/>
      <c r="D63" s="71"/>
      <c r="E63" s="36" t="s">
        <v>45</v>
      </c>
      <c r="F63" s="84" t="e">
        <f>SUM(F60:F62)</f>
        <v>#REF!</v>
      </c>
      <c r="G63" s="49"/>
      <c r="H63" s="49"/>
      <c r="I63" s="49"/>
      <c r="J63" s="49"/>
      <c r="K63" s="49"/>
    </row>
    <row r="64" spans="1:11" x14ac:dyDescent="0.2">
      <c r="A64" s="46" t="s">
        <v>37</v>
      </c>
      <c r="B64" s="8" t="s">
        <v>16</v>
      </c>
      <c r="C64" s="2"/>
      <c r="D64" s="66"/>
      <c r="E64" s="30"/>
      <c r="F64" s="30"/>
      <c r="G64" s="49"/>
      <c r="H64" s="49"/>
      <c r="I64" s="49"/>
      <c r="J64" s="49"/>
      <c r="K64" s="49"/>
    </row>
    <row r="65" spans="1:11" ht="15" x14ac:dyDescent="0.2">
      <c r="A65" s="25">
        <v>1</v>
      </c>
      <c r="B65" s="35" t="s">
        <v>206</v>
      </c>
      <c r="C65" s="2" t="s">
        <v>61</v>
      </c>
      <c r="D65" s="65" t="e">
        <f>+'presupuesto de obra'!D70-#REF!</f>
        <v>#REF!</v>
      </c>
      <c r="E65" s="20">
        <f>+E42</f>
        <v>25229</v>
      </c>
      <c r="F65" s="20" t="e">
        <f t="shared" ref="F65:F70" si="3">+E65*D65</f>
        <v>#REF!</v>
      </c>
      <c r="G65" s="49"/>
      <c r="H65" s="49"/>
      <c r="I65" s="49"/>
      <c r="J65" s="49"/>
      <c r="K65" s="49"/>
    </row>
    <row r="66" spans="1:11" ht="15" x14ac:dyDescent="0.2">
      <c r="A66" s="25">
        <v>2</v>
      </c>
      <c r="B66" s="1" t="s">
        <v>207</v>
      </c>
      <c r="C66" s="2" t="s">
        <v>61</v>
      </c>
      <c r="D66" s="65" t="e">
        <f>+'presupuesto de obra'!D71-#REF!</f>
        <v>#REF!</v>
      </c>
      <c r="E66" s="20">
        <v>18419</v>
      </c>
      <c r="F66" s="20" t="e">
        <f t="shared" si="3"/>
        <v>#REF!</v>
      </c>
      <c r="G66" s="49"/>
      <c r="H66" s="49"/>
      <c r="I66" s="49"/>
      <c r="J66" s="49"/>
      <c r="K66" s="49"/>
    </row>
    <row r="67" spans="1:11" ht="27" customHeight="1" x14ac:dyDescent="0.2">
      <c r="A67" s="25">
        <v>3</v>
      </c>
      <c r="B67" s="23" t="s">
        <v>55</v>
      </c>
      <c r="C67" s="2" t="s">
        <v>61</v>
      </c>
      <c r="D67" s="65" t="e">
        <f>+'presupuesto de obra'!D72-#REF!</f>
        <v>#REF!</v>
      </c>
      <c r="E67" s="20">
        <f>+E44</f>
        <v>725507</v>
      </c>
      <c r="F67" s="20" t="e">
        <f t="shared" si="3"/>
        <v>#REF!</v>
      </c>
      <c r="G67" s="49"/>
      <c r="H67" s="49"/>
      <c r="I67" s="49"/>
      <c r="J67" s="49"/>
      <c r="K67" s="49"/>
    </row>
    <row r="68" spans="1:11" ht="25.5" x14ac:dyDescent="0.2">
      <c r="A68" s="25">
        <v>4</v>
      </c>
      <c r="B68" s="23" t="s">
        <v>49</v>
      </c>
      <c r="C68" s="2" t="s">
        <v>61</v>
      </c>
      <c r="D68" s="65" t="e">
        <f>+'presupuesto de obra'!D73-#REF!</f>
        <v>#REF!</v>
      </c>
      <c r="E68" s="20">
        <f>+E50</f>
        <v>10949</v>
      </c>
      <c r="F68" s="20" t="e">
        <f t="shared" si="3"/>
        <v>#REF!</v>
      </c>
      <c r="G68" s="49"/>
      <c r="H68" s="49"/>
      <c r="I68" s="49"/>
      <c r="J68" s="49"/>
      <c r="K68" s="49"/>
    </row>
    <row r="69" spans="1:11" ht="15" x14ac:dyDescent="0.2">
      <c r="A69" s="25">
        <v>5</v>
      </c>
      <c r="B69" s="1" t="s">
        <v>12</v>
      </c>
      <c r="C69" s="2" t="s">
        <v>61</v>
      </c>
      <c r="D69" s="65" t="e">
        <f>+'presupuesto de obra'!D74-#REF!</f>
        <v>#REF!</v>
      </c>
      <c r="E69" s="20">
        <f>+E51</f>
        <v>39531</v>
      </c>
      <c r="F69" s="20" t="e">
        <f t="shared" si="3"/>
        <v>#REF!</v>
      </c>
      <c r="G69" s="49"/>
      <c r="H69" s="49"/>
      <c r="I69" s="49"/>
      <c r="J69" s="49"/>
      <c r="K69" s="49"/>
    </row>
    <row r="70" spans="1:11" ht="15.75" thickBot="1" x14ac:dyDescent="0.25">
      <c r="A70" s="25">
        <v>6</v>
      </c>
      <c r="B70" s="1" t="s">
        <v>259</v>
      </c>
      <c r="C70" s="2" t="s">
        <v>61</v>
      </c>
      <c r="D70" s="65" t="e">
        <f>+'presupuesto de obra'!D75-#REF!</f>
        <v>#REF!</v>
      </c>
      <c r="E70" s="27">
        <v>272783</v>
      </c>
      <c r="F70" s="27" t="e">
        <f t="shared" si="3"/>
        <v>#REF!</v>
      </c>
      <c r="G70" s="49"/>
      <c r="H70" s="49"/>
      <c r="I70" s="49"/>
      <c r="J70" s="49"/>
      <c r="K70" s="49"/>
    </row>
    <row r="71" spans="1:11" ht="13.5" thickBot="1" x14ac:dyDescent="0.25">
      <c r="A71" s="25"/>
      <c r="B71" s="1"/>
      <c r="C71" s="2"/>
      <c r="D71" s="71"/>
      <c r="E71" s="36" t="s">
        <v>45</v>
      </c>
      <c r="F71" s="84" t="e">
        <f>SUM(F65:F70)</f>
        <v>#REF!</v>
      </c>
      <c r="G71" s="106"/>
      <c r="H71" s="106" t="e">
        <f>+F71+F63</f>
        <v>#REF!</v>
      </c>
      <c r="I71" s="49"/>
      <c r="J71" s="49"/>
      <c r="K71" s="49"/>
    </row>
    <row r="72" spans="1:11" x14ac:dyDescent="0.2">
      <c r="A72" s="46">
        <v>1.4</v>
      </c>
      <c r="B72" s="8" t="s">
        <v>17</v>
      </c>
      <c r="C72" s="368"/>
      <c r="D72" s="363"/>
      <c r="E72" s="363"/>
      <c r="F72" s="364"/>
      <c r="G72" s="49"/>
      <c r="H72" s="49"/>
      <c r="I72" s="49"/>
      <c r="J72" s="49"/>
      <c r="K72" s="49"/>
    </row>
    <row r="73" spans="1:11" x14ac:dyDescent="0.2">
      <c r="A73" s="46" t="s">
        <v>38</v>
      </c>
      <c r="B73" s="8" t="s">
        <v>10</v>
      </c>
      <c r="C73" s="371"/>
      <c r="D73" s="372"/>
      <c r="E73" s="372"/>
      <c r="F73" s="373"/>
      <c r="G73" s="49"/>
      <c r="H73" s="49"/>
      <c r="I73" s="49"/>
      <c r="J73" s="49"/>
      <c r="K73" s="49"/>
    </row>
    <row r="74" spans="1:11" x14ac:dyDescent="0.2">
      <c r="A74" s="25">
        <v>1</v>
      </c>
      <c r="B74" s="1" t="s">
        <v>15</v>
      </c>
      <c r="C74" s="2" t="s">
        <v>60</v>
      </c>
      <c r="D74" s="65" t="e">
        <f>+'presupuesto de obra'!D79-#REF!</f>
        <v>#REF!</v>
      </c>
      <c r="E74" s="20">
        <f>+E60</f>
        <v>5740</v>
      </c>
      <c r="F74" s="20" t="e">
        <f>+E74*D74</f>
        <v>#REF!</v>
      </c>
      <c r="G74" s="49"/>
      <c r="H74" s="49"/>
      <c r="I74" s="49"/>
      <c r="J74" s="49"/>
      <c r="K74" s="49"/>
    </row>
    <row r="75" spans="1:11" x14ac:dyDescent="0.2">
      <c r="A75" s="25">
        <v>2</v>
      </c>
      <c r="B75" s="1" t="s">
        <v>5</v>
      </c>
      <c r="C75" s="2" t="s">
        <v>60</v>
      </c>
      <c r="D75" s="65" t="e">
        <f>+'presupuesto de obra'!D80-#REF!</f>
        <v>#REF!</v>
      </c>
      <c r="E75" s="20">
        <f>+E61</f>
        <v>1820</v>
      </c>
      <c r="F75" s="20" t="e">
        <f>+E75*D75</f>
        <v>#REF!</v>
      </c>
      <c r="G75" s="49"/>
      <c r="H75" s="49"/>
      <c r="I75" s="49"/>
      <c r="J75" s="49"/>
      <c r="K75" s="49"/>
    </row>
    <row r="76" spans="1:11" ht="13.5" thickBot="1" x14ac:dyDescent="0.25">
      <c r="A76" s="25">
        <v>3</v>
      </c>
      <c r="B76" s="1" t="s">
        <v>208</v>
      </c>
      <c r="C76" s="2" t="s">
        <v>60</v>
      </c>
      <c r="D76" s="65" t="e">
        <f>+'presupuesto de obra'!D81-#REF!</f>
        <v>#REF!</v>
      </c>
      <c r="E76" s="27">
        <f>+E62</f>
        <v>1802</v>
      </c>
      <c r="F76" s="27" t="e">
        <f>+E76*D76</f>
        <v>#REF!</v>
      </c>
      <c r="G76" s="49"/>
      <c r="H76" s="49"/>
      <c r="I76" s="49"/>
      <c r="J76" s="49"/>
      <c r="K76" s="49"/>
    </row>
    <row r="77" spans="1:11" ht="13.5" thickBot="1" x14ac:dyDescent="0.25">
      <c r="A77" s="25"/>
      <c r="B77" s="1"/>
      <c r="C77" s="2"/>
      <c r="D77" s="71"/>
      <c r="E77" s="36" t="s">
        <v>45</v>
      </c>
      <c r="F77" s="84" t="e">
        <f>SUM(F74:F76)</f>
        <v>#REF!</v>
      </c>
      <c r="G77" s="49"/>
      <c r="H77" s="49"/>
      <c r="I77" s="49"/>
      <c r="J77" s="49"/>
      <c r="K77" s="49"/>
    </row>
    <row r="78" spans="1:11" x14ac:dyDescent="0.2">
      <c r="A78" s="87" t="s">
        <v>39</v>
      </c>
      <c r="B78" s="22" t="s">
        <v>18</v>
      </c>
      <c r="C78" s="368"/>
      <c r="D78" s="363"/>
      <c r="E78" s="363"/>
      <c r="F78" s="364"/>
      <c r="G78" s="49"/>
      <c r="H78" s="49"/>
      <c r="I78" s="49"/>
      <c r="J78" s="49"/>
      <c r="K78" s="49"/>
    </row>
    <row r="79" spans="1:11" ht="15" x14ac:dyDescent="0.2">
      <c r="A79" s="2">
        <v>1</v>
      </c>
      <c r="B79" s="35" t="s">
        <v>206</v>
      </c>
      <c r="C79" s="2" t="s">
        <v>61</v>
      </c>
      <c r="D79" s="65" t="e">
        <f>+'presupuesto de obra'!D84-#REF!</f>
        <v>#REF!</v>
      </c>
      <c r="E79" s="53">
        <f>+E65</f>
        <v>25229</v>
      </c>
      <c r="F79" s="20" t="e">
        <f t="shared" ref="F79:F87" si="4">+E79*D79</f>
        <v>#REF!</v>
      </c>
      <c r="G79" s="49"/>
      <c r="H79" s="49"/>
      <c r="I79" s="49"/>
      <c r="J79" s="49"/>
      <c r="K79" s="49"/>
    </row>
    <row r="80" spans="1:11" ht="15" x14ac:dyDescent="0.2">
      <c r="A80" s="2">
        <v>2</v>
      </c>
      <c r="B80" s="1" t="s">
        <v>207</v>
      </c>
      <c r="C80" s="2" t="s">
        <v>61</v>
      </c>
      <c r="D80" s="65" t="e">
        <f>+'presupuesto de obra'!D85-#REF!</f>
        <v>#REF!</v>
      </c>
      <c r="E80" s="53">
        <v>18419</v>
      </c>
      <c r="F80" s="20" t="e">
        <f t="shared" si="4"/>
        <v>#REF!</v>
      </c>
      <c r="G80" s="49"/>
      <c r="H80" s="49"/>
      <c r="I80" s="49"/>
      <c r="J80" s="49"/>
      <c r="K80" s="49"/>
    </row>
    <row r="81" spans="1:11" ht="15" x14ac:dyDescent="0.2">
      <c r="A81" s="2">
        <v>3</v>
      </c>
      <c r="B81" s="1" t="s">
        <v>232</v>
      </c>
      <c r="C81" s="2" t="s">
        <v>61</v>
      </c>
      <c r="D81" s="65" t="e">
        <f>+'presupuesto de obra'!D86-#REF!</f>
        <v>#REF!</v>
      </c>
      <c r="E81" s="53">
        <v>725507</v>
      </c>
      <c r="F81" s="20" t="e">
        <f t="shared" si="4"/>
        <v>#REF!</v>
      </c>
      <c r="G81" s="49"/>
      <c r="H81" s="49"/>
      <c r="I81" s="49"/>
      <c r="J81" s="49"/>
      <c r="K81" s="49"/>
    </row>
    <row r="82" spans="1:11" x14ac:dyDescent="0.2">
      <c r="A82" s="2">
        <v>4</v>
      </c>
      <c r="B82" s="1" t="s">
        <v>217</v>
      </c>
      <c r="C82" s="2" t="s">
        <v>48</v>
      </c>
      <c r="D82" s="65" t="e">
        <f>+'presupuesto de obra'!D87-#REF!</f>
        <v>#REF!</v>
      </c>
      <c r="E82" s="20">
        <v>3453</v>
      </c>
      <c r="F82" s="20" t="e">
        <f t="shared" si="4"/>
        <v>#REF!</v>
      </c>
      <c r="G82" s="49"/>
      <c r="H82" s="49"/>
      <c r="I82" s="49"/>
      <c r="J82" s="49"/>
      <c r="K82" s="49"/>
    </row>
    <row r="83" spans="1:11" ht="15" x14ac:dyDescent="0.2">
      <c r="A83" s="2">
        <v>6</v>
      </c>
      <c r="B83" s="1" t="s">
        <v>377</v>
      </c>
      <c r="C83" s="2" t="s">
        <v>61</v>
      </c>
      <c r="D83" s="65" t="e">
        <f>+'presupuesto de obra'!D88-#REF!</f>
        <v>#REF!</v>
      </c>
      <c r="E83" s="20">
        <v>85000</v>
      </c>
      <c r="F83" s="20" t="e">
        <f t="shared" si="4"/>
        <v>#REF!</v>
      </c>
      <c r="G83" s="49"/>
      <c r="H83" s="49"/>
      <c r="I83" s="49"/>
      <c r="J83" s="49"/>
      <c r="K83" s="49"/>
    </row>
    <row r="84" spans="1:11" x14ac:dyDescent="0.2">
      <c r="A84" s="2">
        <v>7</v>
      </c>
      <c r="B84" s="1" t="s">
        <v>378</v>
      </c>
      <c r="C84" s="2" t="s">
        <v>379</v>
      </c>
      <c r="D84" s="65" t="e">
        <f>+'presupuesto de obra'!D89-#REF!</f>
        <v>#REF!</v>
      </c>
      <c r="E84" s="20">
        <v>10500</v>
      </c>
      <c r="F84" s="20" t="e">
        <f t="shared" si="4"/>
        <v>#REF!</v>
      </c>
      <c r="G84" s="49"/>
      <c r="H84" s="49"/>
      <c r="I84" s="49"/>
      <c r="J84" s="49"/>
      <c r="K84" s="49"/>
    </row>
    <row r="85" spans="1:11" x14ac:dyDescent="0.2">
      <c r="A85" s="2">
        <v>8</v>
      </c>
      <c r="B85" s="1" t="s">
        <v>380</v>
      </c>
      <c r="C85" s="2" t="s">
        <v>379</v>
      </c>
      <c r="D85" s="65" t="e">
        <f>+'presupuesto de obra'!D90-#REF!</f>
        <v>#REF!</v>
      </c>
      <c r="E85" s="20">
        <v>65000</v>
      </c>
      <c r="F85" s="20" t="e">
        <f t="shared" si="4"/>
        <v>#REF!</v>
      </c>
      <c r="G85" s="49"/>
      <c r="H85" s="49"/>
      <c r="I85" s="49"/>
      <c r="J85" s="49"/>
      <c r="K85" s="49"/>
    </row>
    <row r="86" spans="1:11" x14ac:dyDescent="0.2">
      <c r="A86" s="2">
        <v>9</v>
      </c>
      <c r="B86" s="23" t="s">
        <v>381</v>
      </c>
      <c r="C86" s="2" t="s">
        <v>60</v>
      </c>
      <c r="D86" s="65" t="e">
        <f>+'presupuesto de obra'!D91-#REF!</f>
        <v>#REF!</v>
      </c>
      <c r="E86" s="20">
        <v>35000</v>
      </c>
      <c r="F86" s="20" t="e">
        <f t="shared" si="4"/>
        <v>#REF!</v>
      </c>
      <c r="G86" s="49"/>
      <c r="H86" s="49"/>
      <c r="I86" s="49"/>
      <c r="J86" s="49"/>
      <c r="K86" s="49"/>
    </row>
    <row r="87" spans="1:11" x14ac:dyDescent="0.2">
      <c r="A87" s="2">
        <v>10</v>
      </c>
      <c r="B87" s="1" t="s">
        <v>260</v>
      </c>
      <c r="C87" s="2" t="s">
        <v>60</v>
      </c>
      <c r="D87" s="65" t="e">
        <f>+'presupuesto de obra'!D92-#REF!</f>
        <v>#REF!</v>
      </c>
      <c r="E87" s="20">
        <v>18443</v>
      </c>
      <c r="F87" s="20" t="e">
        <f t="shared" si="4"/>
        <v>#REF!</v>
      </c>
      <c r="G87" s="49"/>
      <c r="H87" s="49"/>
      <c r="I87" s="49"/>
      <c r="J87" s="49"/>
      <c r="K87" s="49"/>
    </row>
    <row r="88" spans="1:11" x14ac:dyDescent="0.2">
      <c r="A88" s="2">
        <v>11</v>
      </c>
      <c r="B88" s="1" t="s">
        <v>382</v>
      </c>
      <c r="C88" s="2" t="s">
        <v>44</v>
      </c>
      <c r="D88" s="65" t="e">
        <f>+'presupuesto de obra'!D93-#REF!</f>
        <v>#REF!</v>
      </c>
      <c r="E88" s="20">
        <v>51987</v>
      </c>
      <c r="F88" s="20" t="e">
        <f>+D88*E88</f>
        <v>#REF!</v>
      </c>
      <c r="G88" s="49"/>
      <c r="H88" s="49"/>
      <c r="I88" s="49"/>
      <c r="J88" s="49"/>
      <c r="K88" s="49"/>
    </row>
    <row r="89" spans="1:11" ht="13.5" thickBot="1" x14ac:dyDescent="0.25">
      <c r="A89" s="2">
        <v>12</v>
      </c>
      <c r="B89" s="1" t="s">
        <v>218</v>
      </c>
      <c r="C89" s="2" t="s">
        <v>30</v>
      </c>
      <c r="D89" s="65">
        <v>1</v>
      </c>
      <c r="E89" s="27" t="e">
        <f>+'presupuesto de obra'!E94-#REF!</f>
        <v>#REF!</v>
      </c>
      <c r="F89" s="20" t="e">
        <f>+D89*E89</f>
        <v>#REF!</v>
      </c>
      <c r="G89" s="49"/>
      <c r="H89" s="49"/>
      <c r="I89" s="49"/>
      <c r="J89" s="49"/>
      <c r="K89" s="49"/>
    </row>
    <row r="90" spans="1:11" ht="13.5" thickBot="1" x14ac:dyDescent="0.25">
      <c r="A90" s="2"/>
      <c r="B90" s="1"/>
      <c r="C90" s="2"/>
      <c r="D90" s="71"/>
      <c r="E90" s="36" t="s">
        <v>45</v>
      </c>
      <c r="F90" s="84" t="e">
        <f>SUM(F79:F89)</f>
        <v>#REF!</v>
      </c>
      <c r="G90" s="49"/>
      <c r="H90" s="49"/>
      <c r="I90" s="49"/>
      <c r="J90" s="49"/>
      <c r="K90" s="49"/>
    </row>
    <row r="91" spans="1:11" x14ac:dyDescent="0.2">
      <c r="A91" s="87" t="s">
        <v>40</v>
      </c>
      <c r="B91" s="8" t="s">
        <v>84</v>
      </c>
      <c r="C91" s="368"/>
      <c r="D91" s="363"/>
      <c r="E91" s="363"/>
      <c r="F91" s="364"/>
      <c r="G91" s="49"/>
      <c r="H91" s="49"/>
      <c r="I91" s="49"/>
      <c r="J91" s="49"/>
      <c r="K91" s="49"/>
    </row>
    <row r="92" spans="1:11" ht="13.5" thickBot="1" x14ac:dyDescent="0.25">
      <c r="A92" s="2">
        <v>1</v>
      </c>
      <c r="B92" s="1" t="s">
        <v>59</v>
      </c>
      <c r="C92" s="2" t="s">
        <v>19</v>
      </c>
      <c r="D92" s="65" t="e">
        <f>+'presupuesto de obra'!D97-#REF!</f>
        <v>#REF!</v>
      </c>
      <c r="E92" s="27">
        <v>3500000</v>
      </c>
      <c r="F92" s="27" t="e">
        <f>D92*E92</f>
        <v>#REF!</v>
      </c>
      <c r="G92" s="49"/>
      <c r="H92" s="49"/>
      <c r="I92" s="49"/>
      <c r="J92" s="49"/>
      <c r="K92" s="49"/>
    </row>
    <row r="93" spans="1:11" ht="13.5" thickBot="1" x14ac:dyDescent="0.25">
      <c r="A93" s="2"/>
      <c r="B93" s="1"/>
      <c r="C93" s="1"/>
      <c r="D93" s="71"/>
      <c r="E93" s="36" t="s">
        <v>298</v>
      </c>
      <c r="F93" s="84" t="e">
        <f>+F92</f>
        <v>#REF!</v>
      </c>
      <c r="G93" s="49"/>
      <c r="H93" s="49"/>
      <c r="I93" s="49"/>
      <c r="J93" s="49"/>
      <c r="K93" s="49"/>
    </row>
    <row r="94" spans="1:11" x14ac:dyDescent="0.2">
      <c r="A94" s="87" t="s">
        <v>41</v>
      </c>
      <c r="B94" s="8" t="s">
        <v>13</v>
      </c>
      <c r="C94" s="1"/>
      <c r="D94" s="73"/>
      <c r="E94" s="54"/>
      <c r="F94" s="30"/>
      <c r="G94" s="49"/>
      <c r="H94" s="49"/>
      <c r="I94" s="49"/>
      <c r="J94" s="49"/>
      <c r="K94" s="49"/>
    </row>
    <row r="95" spans="1:11" x14ac:dyDescent="0.2">
      <c r="A95" s="2">
        <v>1</v>
      </c>
      <c r="B95" s="1" t="s">
        <v>219</v>
      </c>
      <c r="C95" s="2" t="s">
        <v>19</v>
      </c>
      <c r="D95" s="65" t="e">
        <f>+'presupuesto de obra'!D100-#REF!</f>
        <v>#REF!</v>
      </c>
      <c r="E95" s="3">
        <v>2469536</v>
      </c>
      <c r="F95" s="20" t="e">
        <f>D95*E95</f>
        <v>#REF!</v>
      </c>
      <c r="G95" s="49"/>
      <c r="H95" s="49"/>
      <c r="I95" s="49"/>
      <c r="J95" s="49"/>
      <c r="K95" s="49"/>
    </row>
    <row r="96" spans="1:11" x14ac:dyDescent="0.2">
      <c r="A96" s="2">
        <v>3</v>
      </c>
      <c r="B96" s="1" t="s">
        <v>221</v>
      </c>
      <c r="C96" s="2" t="s">
        <v>19</v>
      </c>
      <c r="D96" s="65" t="e">
        <f>+'presupuesto de obra'!D101-#REF!</f>
        <v>#REF!</v>
      </c>
      <c r="E96" s="3">
        <v>23000</v>
      </c>
      <c r="F96" s="20" t="e">
        <f>D96*E96</f>
        <v>#REF!</v>
      </c>
      <c r="G96" s="49"/>
      <c r="H96" s="49"/>
      <c r="I96" s="49"/>
      <c r="J96" s="49"/>
      <c r="K96" s="49"/>
    </row>
    <row r="97" spans="1:11" x14ac:dyDescent="0.2">
      <c r="A97" s="2">
        <v>4</v>
      </c>
      <c r="B97" s="1" t="s">
        <v>222</v>
      </c>
      <c r="C97" s="2" t="s">
        <v>19</v>
      </c>
      <c r="D97" s="65" t="e">
        <f>+'presupuesto de obra'!D102-#REF!</f>
        <v>#REF!</v>
      </c>
      <c r="E97" s="3">
        <v>23000</v>
      </c>
      <c r="F97" s="20" t="e">
        <f>D97*E97</f>
        <v>#REF!</v>
      </c>
      <c r="G97" s="49"/>
      <c r="H97" s="49"/>
      <c r="I97" s="49"/>
      <c r="J97" s="49"/>
      <c r="K97" s="49"/>
    </row>
    <row r="98" spans="1:11" ht="13.5" thickBot="1" x14ac:dyDescent="0.25">
      <c r="A98" s="2">
        <v>5</v>
      </c>
      <c r="B98" s="1" t="s">
        <v>223</v>
      </c>
      <c r="C98" s="2" t="s">
        <v>19</v>
      </c>
      <c r="D98" s="65" t="e">
        <f>+'presupuesto de obra'!D103-#REF!</f>
        <v>#REF!</v>
      </c>
      <c r="E98" s="55">
        <v>25000</v>
      </c>
      <c r="F98" s="20" t="e">
        <f>D98*E98</f>
        <v>#REF!</v>
      </c>
      <c r="G98" s="49"/>
      <c r="H98" s="49"/>
      <c r="I98" s="49"/>
      <c r="J98" s="49"/>
      <c r="K98" s="49"/>
    </row>
    <row r="99" spans="1:11" ht="13.5" thickBot="1" x14ac:dyDescent="0.25">
      <c r="A99" s="2"/>
      <c r="B99" s="1"/>
      <c r="C99" s="1"/>
      <c r="D99" s="74"/>
      <c r="E99" s="56" t="s">
        <v>45</v>
      </c>
      <c r="F99" s="84" t="e">
        <f>SUM(F95:F98)</f>
        <v>#REF!</v>
      </c>
      <c r="G99" s="106"/>
      <c r="H99" s="106"/>
      <c r="I99" s="106"/>
      <c r="J99" s="49"/>
      <c r="K99" s="49"/>
    </row>
    <row r="100" spans="1:11" x14ac:dyDescent="0.2">
      <c r="A100" s="87" t="s">
        <v>42</v>
      </c>
      <c r="B100" s="8" t="s">
        <v>161</v>
      </c>
      <c r="C100" s="368"/>
      <c r="D100" s="363"/>
      <c r="E100" s="363"/>
      <c r="F100" s="364"/>
      <c r="G100" s="49"/>
      <c r="H100" s="49"/>
      <c r="I100" s="49"/>
      <c r="J100" s="49"/>
      <c r="K100" s="49"/>
    </row>
    <row r="101" spans="1:11" ht="13.5" thickBot="1" x14ac:dyDescent="0.25">
      <c r="A101" s="2">
        <v>1</v>
      </c>
      <c r="B101" s="1" t="s">
        <v>20</v>
      </c>
      <c r="C101" s="2" t="s">
        <v>30</v>
      </c>
      <c r="D101" s="65" t="e">
        <f>+'presupuesto de obra'!D106-#REF!</f>
        <v>#REF!</v>
      </c>
      <c r="E101" s="55">
        <v>750000000</v>
      </c>
      <c r="F101" s="20" t="e">
        <f>D101*E101</f>
        <v>#REF!</v>
      </c>
      <c r="G101" s="49"/>
      <c r="H101" s="49"/>
      <c r="I101" s="49"/>
      <c r="J101" s="49"/>
      <c r="K101" s="49"/>
    </row>
    <row r="102" spans="1:11" ht="13.5" thickBot="1" x14ac:dyDescent="0.25">
      <c r="A102" s="2"/>
      <c r="B102" s="1"/>
      <c r="C102" s="1"/>
      <c r="D102" s="74"/>
      <c r="E102" s="36" t="s">
        <v>45</v>
      </c>
      <c r="F102" s="84" t="e">
        <f>+F101</f>
        <v>#REF!</v>
      </c>
      <c r="G102" s="106"/>
      <c r="H102" s="106" t="e">
        <f>+F102+F99+F93+F90+F77</f>
        <v>#REF!</v>
      </c>
      <c r="I102" s="49"/>
      <c r="J102" s="49"/>
      <c r="K102" s="49"/>
    </row>
    <row r="103" spans="1:11" ht="25.5" x14ac:dyDescent="0.2">
      <c r="A103" s="87" t="s">
        <v>43</v>
      </c>
      <c r="B103" s="102" t="s">
        <v>224</v>
      </c>
      <c r="C103" s="1"/>
      <c r="D103" s="365"/>
      <c r="E103" s="366"/>
      <c r="F103" s="367"/>
      <c r="G103" s="49"/>
      <c r="H103" s="49"/>
      <c r="I103" s="49"/>
      <c r="J103" s="49"/>
      <c r="K103" s="49"/>
    </row>
    <row r="104" spans="1:11" x14ac:dyDescent="0.2">
      <c r="A104" s="121"/>
      <c r="B104" s="1" t="s">
        <v>299</v>
      </c>
      <c r="C104" s="122"/>
      <c r="D104" s="122"/>
      <c r="E104" s="123"/>
      <c r="F104" s="132"/>
      <c r="G104" s="106"/>
      <c r="H104" s="106"/>
      <c r="I104" s="49"/>
      <c r="J104" s="49"/>
      <c r="K104" s="49"/>
    </row>
    <row r="105" spans="1:11" x14ac:dyDescent="0.2">
      <c r="A105" s="121"/>
      <c r="B105" s="1"/>
      <c r="C105" s="122"/>
      <c r="D105" s="122"/>
      <c r="E105" s="123"/>
      <c r="F105" s="133"/>
      <c r="G105" s="49"/>
      <c r="H105" s="49"/>
      <c r="I105" s="49"/>
      <c r="J105" s="49"/>
      <c r="K105" s="49"/>
    </row>
    <row r="106" spans="1:11" x14ac:dyDescent="0.2">
      <c r="A106" s="121"/>
      <c r="B106" s="1" t="s">
        <v>300</v>
      </c>
      <c r="C106" s="2" t="s">
        <v>301</v>
      </c>
      <c r="D106" s="73">
        <v>0</v>
      </c>
      <c r="E106" s="55">
        <v>5100</v>
      </c>
      <c r="F106" s="20">
        <f>+D106*E106</f>
        <v>0</v>
      </c>
      <c r="G106" s="49"/>
      <c r="H106" s="49"/>
      <c r="I106" s="49"/>
      <c r="J106" s="49"/>
      <c r="K106" s="49"/>
    </row>
    <row r="107" spans="1:11" x14ac:dyDescent="0.2">
      <c r="A107" s="121"/>
      <c r="B107" s="1" t="s">
        <v>302</v>
      </c>
      <c r="C107" s="2" t="s">
        <v>301</v>
      </c>
      <c r="D107" s="73">
        <v>0</v>
      </c>
      <c r="E107" s="55">
        <v>1700</v>
      </c>
      <c r="F107" s="20">
        <f t="shared" ref="F107:F169" si="5">+D107*E107</f>
        <v>0</v>
      </c>
      <c r="G107" s="49"/>
      <c r="H107" s="49"/>
      <c r="I107" s="49"/>
      <c r="J107" s="49"/>
      <c r="K107" s="49"/>
    </row>
    <row r="108" spans="1:11" x14ac:dyDescent="0.2">
      <c r="A108" s="121"/>
      <c r="B108" s="1"/>
      <c r="C108" s="2"/>
      <c r="D108" s="73"/>
      <c r="E108" s="55"/>
      <c r="F108" s="20"/>
      <c r="G108" s="49"/>
      <c r="H108" s="49"/>
      <c r="I108" s="49"/>
      <c r="J108" s="49"/>
      <c r="K108" s="49"/>
    </row>
    <row r="109" spans="1:11" x14ac:dyDescent="0.2">
      <c r="A109" s="121"/>
      <c r="B109" s="1" t="s">
        <v>303</v>
      </c>
      <c r="C109" s="122"/>
      <c r="D109" s="73"/>
      <c r="E109" s="55"/>
      <c r="F109" s="20"/>
      <c r="G109" s="49"/>
      <c r="H109" s="49"/>
      <c r="I109" s="49"/>
      <c r="J109" s="49"/>
      <c r="K109" s="49"/>
    </row>
    <row r="110" spans="1:11" x14ac:dyDescent="0.2">
      <c r="A110" s="121"/>
      <c r="B110" s="1"/>
      <c r="C110" s="122"/>
      <c r="D110" s="73"/>
      <c r="E110" s="55"/>
      <c r="F110" s="20"/>
      <c r="G110" s="49"/>
      <c r="H110" s="49"/>
      <c r="I110" s="49"/>
      <c r="J110" s="49"/>
      <c r="K110" s="49"/>
    </row>
    <row r="111" spans="1:11" x14ac:dyDescent="0.2">
      <c r="A111" s="121"/>
      <c r="B111" s="1" t="s">
        <v>304</v>
      </c>
      <c r="C111" s="122"/>
      <c r="D111" s="73"/>
      <c r="E111" s="55"/>
      <c r="F111" s="20"/>
      <c r="G111" s="49"/>
      <c r="H111" s="49"/>
      <c r="I111" s="49"/>
      <c r="J111" s="49"/>
      <c r="K111" s="49"/>
    </row>
    <row r="112" spans="1:11" x14ac:dyDescent="0.2">
      <c r="A112" s="121"/>
      <c r="B112" s="1" t="s">
        <v>305</v>
      </c>
      <c r="C112" s="122"/>
      <c r="D112" s="73"/>
      <c r="E112" s="55"/>
      <c r="F112" s="20"/>
      <c r="G112" s="49"/>
      <c r="H112" s="49"/>
      <c r="I112" s="49"/>
      <c r="J112" s="49"/>
      <c r="K112" s="49"/>
    </row>
    <row r="113" spans="1:11" x14ac:dyDescent="0.2">
      <c r="A113" s="121"/>
      <c r="B113" s="1" t="s">
        <v>306</v>
      </c>
      <c r="C113" s="2" t="s">
        <v>301</v>
      </c>
      <c r="D113" s="73">
        <v>0</v>
      </c>
      <c r="E113" s="55">
        <f>+'[1]EDIFICIO DE OPERACIONES'!$I$116</f>
        <v>57277.4</v>
      </c>
      <c r="F113" s="20">
        <f t="shared" si="5"/>
        <v>0</v>
      </c>
      <c r="G113" s="49"/>
      <c r="H113" s="49"/>
      <c r="I113" s="49"/>
      <c r="J113" s="49"/>
      <c r="K113" s="49"/>
    </row>
    <row r="114" spans="1:11" x14ac:dyDescent="0.2">
      <c r="A114" s="121"/>
      <c r="B114" s="1" t="s">
        <v>307</v>
      </c>
      <c r="C114" s="2" t="s">
        <v>308</v>
      </c>
      <c r="D114" s="73">
        <v>0</v>
      </c>
      <c r="E114" s="55">
        <f>+'[1]EDIFICIO DE OPERACIONES'!$I$175</f>
        <v>29762.17</v>
      </c>
      <c r="F114" s="20">
        <f t="shared" si="5"/>
        <v>0</v>
      </c>
      <c r="G114" s="49"/>
      <c r="H114" s="49"/>
      <c r="I114" s="49"/>
      <c r="J114" s="49"/>
      <c r="K114" s="49"/>
    </row>
    <row r="115" spans="1:11" x14ac:dyDescent="0.2">
      <c r="A115" s="121"/>
      <c r="B115" s="1" t="s">
        <v>309</v>
      </c>
      <c r="C115" s="2" t="s">
        <v>310</v>
      </c>
      <c r="D115" s="73">
        <v>0</v>
      </c>
      <c r="E115" s="55">
        <f>+'[1]EDIFICIO DE OPERACIONES'!$I$234</f>
        <v>2767</v>
      </c>
      <c r="F115" s="20">
        <f t="shared" si="5"/>
        <v>0</v>
      </c>
      <c r="G115" s="49"/>
      <c r="H115" s="49"/>
      <c r="I115" s="49"/>
      <c r="J115" s="49"/>
      <c r="K115" s="49"/>
    </row>
    <row r="116" spans="1:11" x14ac:dyDescent="0.2">
      <c r="A116" s="121"/>
      <c r="B116" s="1"/>
      <c r="C116" s="2"/>
      <c r="D116" s="73"/>
      <c r="E116" s="55"/>
      <c r="F116" s="20"/>
      <c r="G116" s="49"/>
      <c r="H116" s="49"/>
      <c r="I116" s="49"/>
      <c r="J116" s="49"/>
      <c r="K116" s="49"/>
    </row>
    <row r="117" spans="1:11" x14ac:dyDescent="0.2">
      <c r="A117" s="121"/>
      <c r="B117" s="1" t="s">
        <v>311</v>
      </c>
      <c r="C117" s="2"/>
      <c r="D117" s="73"/>
      <c r="E117" s="55"/>
      <c r="F117" s="20"/>
      <c r="G117" s="49"/>
      <c r="H117" s="49"/>
      <c r="I117" s="49"/>
      <c r="J117" s="49"/>
      <c r="K117" s="49"/>
    </row>
    <row r="118" spans="1:11" x14ac:dyDescent="0.2">
      <c r="A118" s="121"/>
      <c r="B118" s="1" t="s">
        <v>306</v>
      </c>
      <c r="C118" s="2" t="s">
        <v>301</v>
      </c>
      <c r="D118" s="73">
        <v>0</v>
      </c>
      <c r="E118" s="55">
        <f>+E113</f>
        <v>57277.4</v>
      </c>
      <c r="F118" s="20">
        <f t="shared" si="5"/>
        <v>0</v>
      </c>
      <c r="G118" s="49"/>
      <c r="H118" s="49"/>
      <c r="I118" s="49"/>
      <c r="J118" s="49"/>
      <c r="K118" s="49"/>
    </row>
    <row r="119" spans="1:11" x14ac:dyDescent="0.2">
      <c r="A119" s="121"/>
      <c r="B119" s="1" t="s">
        <v>307</v>
      </c>
      <c r="C119" s="2" t="s">
        <v>308</v>
      </c>
      <c r="D119" s="73">
        <v>0</v>
      </c>
      <c r="E119" s="55">
        <f>+E114</f>
        <v>29762.17</v>
      </c>
      <c r="F119" s="20">
        <f t="shared" si="5"/>
        <v>0</v>
      </c>
      <c r="G119" s="49"/>
      <c r="H119" s="49"/>
      <c r="I119" s="49"/>
      <c r="J119" s="49"/>
      <c r="K119" s="49"/>
    </row>
    <row r="120" spans="1:11" x14ac:dyDescent="0.2">
      <c r="A120" s="121"/>
      <c r="B120" s="1" t="s">
        <v>309</v>
      </c>
      <c r="C120" s="2" t="s">
        <v>310</v>
      </c>
      <c r="D120" s="73">
        <v>0</v>
      </c>
      <c r="E120" s="55">
        <f>+E115</f>
        <v>2767</v>
      </c>
      <c r="F120" s="20">
        <f t="shared" si="5"/>
        <v>0</v>
      </c>
      <c r="G120" s="49"/>
      <c r="H120" s="49"/>
      <c r="I120" s="49"/>
      <c r="J120" s="49"/>
      <c r="K120" s="49"/>
    </row>
    <row r="121" spans="1:11" x14ac:dyDescent="0.2">
      <c r="A121" s="121"/>
      <c r="B121" s="1"/>
      <c r="C121" s="2"/>
      <c r="D121" s="73"/>
      <c r="E121" s="55"/>
      <c r="F121" s="20"/>
      <c r="G121" s="49"/>
      <c r="H121" s="49"/>
      <c r="I121" s="49"/>
      <c r="J121" s="49"/>
      <c r="K121" s="49"/>
    </row>
    <row r="122" spans="1:11" x14ac:dyDescent="0.2">
      <c r="A122" s="121"/>
      <c r="B122" s="1" t="s">
        <v>312</v>
      </c>
      <c r="C122" s="2"/>
      <c r="D122" s="73"/>
      <c r="E122" s="55"/>
      <c r="F122" s="20"/>
      <c r="G122" s="49"/>
      <c r="H122" s="49"/>
      <c r="I122" s="49"/>
      <c r="J122" s="49"/>
      <c r="K122" s="49"/>
    </row>
    <row r="123" spans="1:11" x14ac:dyDescent="0.2">
      <c r="A123" s="121"/>
      <c r="B123" s="1" t="s">
        <v>306</v>
      </c>
      <c r="C123" s="2" t="s">
        <v>301</v>
      </c>
      <c r="D123" s="73">
        <v>0</v>
      </c>
      <c r="E123" s="55">
        <f>+E118</f>
        <v>57277.4</v>
      </c>
      <c r="F123" s="20">
        <f t="shared" si="5"/>
        <v>0</v>
      </c>
      <c r="G123" s="49"/>
      <c r="H123" s="49"/>
      <c r="I123" s="49"/>
      <c r="J123" s="49"/>
      <c r="K123" s="49"/>
    </row>
    <row r="124" spans="1:11" x14ac:dyDescent="0.2">
      <c r="A124" s="121"/>
      <c r="B124" s="1" t="s">
        <v>307</v>
      </c>
      <c r="C124" s="2" t="s">
        <v>308</v>
      </c>
      <c r="D124" s="73">
        <v>0</v>
      </c>
      <c r="E124" s="55">
        <f>+E119</f>
        <v>29762.17</v>
      </c>
      <c r="F124" s="20">
        <f t="shared" si="5"/>
        <v>0</v>
      </c>
      <c r="G124" s="49"/>
      <c r="H124" s="49"/>
      <c r="I124" s="49"/>
      <c r="J124" s="49"/>
      <c r="K124" s="49"/>
    </row>
    <row r="125" spans="1:11" x14ac:dyDescent="0.2">
      <c r="A125" s="121"/>
      <c r="B125" s="1" t="s">
        <v>309</v>
      </c>
      <c r="C125" s="2" t="s">
        <v>310</v>
      </c>
      <c r="D125" s="73">
        <v>0</v>
      </c>
      <c r="E125" s="55">
        <f>+E120</f>
        <v>2767</v>
      </c>
      <c r="F125" s="20">
        <f t="shared" si="5"/>
        <v>0</v>
      </c>
      <c r="G125" s="49"/>
      <c r="H125" s="49"/>
      <c r="I125" s="49"/>
      <c r="J125" s="49"/>
      <c r="K125" s="49"/>
    </row>
    <row r="126" spans="1:11" x14ac:dyDescent="0.2">
      <c r="A126" s="121"/>
      <c r="B126" s="1"/>
      <c r="C126" s="2"/>
      <c r="D126" s="73"/>
      <c r="E126" s="55"/>
      <c r="F126" s="20"/>
      <c r="G126" s="49"/>
      <c r="H126" s="49"/>
      <c r="I126" s="49"/>
      <c r="J126" s="49"/>
      <c r="K126" s="49"/>
    </row>
    <row r="127" spans="1:11" x14ac:dyDescent="0.2">
      <c r="A127" s="121"/>
      <c r="B127" s="1" t="s">
        <v>313</v>
      </c>
      <c r="C127" s="2"/>
      <c r="D127" s="73"/>
      <c r="E127" s="55"/>
      <c r="F127" s="20"/>
      <c r="G127" s="49"/>
      <c r="H127" s="49"/>
      <c r="I127" s="49"/>
      <c r="J127" s="49"/>
      <c r="K127" s="49"/>
    </row>
    <row r="128" spans="1:11" x14ac:dyDescent="0.2">
      <c r="A128" s="121"/>
      <c r="B128" s="1" t="s">
        <v>314</v>
      </c>
      <c r="C128" s="2" t="s">
        <v>301</v>
      </c>
      <c r="D128" s="73">
        <v>0</v>
      </c>
      <c r="E128" s="55">
        <f>+'[1]EDIFICIO DE OPERACIONES'!$I$293</f>
        <v>21590</v>
      </c>
      <c r="F128" s="20">
        <f t="shared" si="5"/>
        <v>0</v>
      </c>
      <c r="G128" s="49"/>
      <c r="H128" s="49"/>
      <c r="I128" s="49"/>
      <c r="J128" s="49"/>
      <c r="K128" s="49"/>
    </row>
    <row r="129" spans="1:11" x14ac:dyDescent="0.2">
      <c r="A129" s="121"/>
      <c r="B129" s="1"/>
      <c r="C129" s="2"/>
      <c r="D129" s="73"/>
      <c r="E129" s="55"/>
      <c r="F129" s="20"/>
      <c r="G129" s="49"/>
      <c r="H129" s="49"/>
      <c r="I129" s="49"/>
      <c r="J129" s="49"/>
      <c r="K129" s="49"/>
    </row>
    <row r="130" spans="1:11" x14ac:dyDescent="0.2">
      <c r="A130" s="121"/>
      <c r="B130" s="1" t="s">
        <v>315</v>
      </c>
      <c r="C130" s="2"/>
      <c r="D130" s="73"/>
      <c r="E130" s="55"/>
      <c r="F130" s="20"/>
      <c r="G130" s="49"/>
      <c r="H130" s="49"/>
      <c r="I130" s="49"/>
      <c r="J130" s="49"/>
      <c r="K130" s="49"/>
    </row>
    <row r="131" spans="1:11" x14ac:dyDescent="0.2">
      <c r="A131" s="121"/>
      <c r="B131" s="1" t="s">
        <v>316</v>
      </c>
      <c r="C131" s="2" t="s">
        <v>301</v>
      </c>
      <c r="D131" s="73">
        <v>0</v>
      </c>
      <c r="E131" s="55">
        <f>+'[1]EDIFICIO DE OPERACIONES'!$I$352</f>
        <v>12567.7</v>
      </c>
      <c r="F131" s="20">
        <f t="shared" si="5"/>
        <v>0</v>
      </c>
      <c r="G131" s="49"/>
      <c r="H131" s="49"/>
      <c r="I131" s="49"/>
      <c r="J131" s="49"/>
      <c r="K131" s="49"/>
    </row>
    <row r="132" spans="1:11" x14ac:dyDescent="0.2">
      <c r="A132" s="121"/>
      <c r="B132" s="1" t="s">
        <v>317</v>
      </c>
      <c r="C132" s="2" t="s">
        <v>318</v>
      </c>
      <c r="D132" s="73">
        <v>0</v>
      </c>
      <c r="E132" s="55">
        <f>+'[1]EDIFICIO DE OPERACIONES'!$I$411</f>
        <v>6091</v>
      </c>
      <c r="F132" s="20">
        <f t="shared" si="5"/>
        <v>0</v>
      </c>
      <c r="G132" s="49"/>
      <c r="H132" s="49"/>
      <c r="I132" s="49"/>
      <c r="J132" s="49"/>
      <c r="K132" s="49"/>
    </row>
    <row r="133" spans="1:11" x14ac:dyDescent="0.2">
      <c r="A133" s="121"/>
      <c r="B133" s="1" t="s">
        <v>319</v>
      </c>
      <c r="C133" s="2" t="s">
        <v>318</v>
      </c>
      <c r="D133" s="73">
        <v>0</v>
      </c>
      <c r="E133" s="55">
        <f>+'[1]EDIFICIO DE OPERACIONES'!$I$470</f>
        <v>7793</v>
      </c>
      <c r="F133" s="20">
        <f t="shared" si="5"/>
        <v>0</v>
      </c>
      <c r="G133" s="49"/>
      <c r="H133" s="49"/>
      <c r="I133" s="49"/>
      <c r="J133" s="49"/>
      <c r="K133" s="49"/>
    </row>
    <row r="134" spans="1:11" x14ac:dyDescent="0.2">
      <c r="A134" s="121"/>
      <c r="B134" s="1" t="s">
        <v>320</v>
      </c>
      <c r="C134" s="2" t="s">
        <v>310</v>
      </c>
      <c r="D134" s="73">
        <v>0</v>
      </c>
      <c r="E134" s="55">
        <v>195000</v>
      </c>
      <c r="F134" s="20">
        <f t="shared" si="5"/>
        <v>0</v>
      </c>
      <c r="G134" s="49"/>
      <c r="H134" s="49"/>
      <c r="I134" s="49"/>
      <c r="J134" s="49"/>
      <c r="K134" s="49"/>
    </row>
    <row r="135" spans="1:11" x14ac:dyDescent="0.2">
      <c r="A135" s="121"/>
      <c r="B135" s="1" t="s">
        <v>321</v>
      </c>
      <c r="C135" s="2" t="s">
        <v>310</v>
      </c>
      <c r="D135" s="73">
        <v>0</v>
      </c>
      <c r="E135" s="55">
        <v>3500</v>
      </c>
      <c r="F135" s="20">
        <f t="shared" si="5"/>
        <v>0</v>
      </c>
      <c r="G135" s="49"/>
      <c r="H135" s="49"/>
      <c r="I135" s="49"/>
      <c r="J135" s="49"/>
      <c r="K135" s="49"/>
    </row>
    <row r="136" spans="1:11" x14ac:dyDescent="0.2">
      <c r="A136" s="121"/>
      <c r="B136" s="1" t="s">
        <v>322</v>
      </c>
      <c r="C136" s="2"/>
      <c r="D136" s="73">
        <v>0</v>
      </c>
      <c r="E136" s="55">
        <f>+'[1]EDIFICIO DE OPERACIONES'!$I$529</f>
        <v>14026</v>
      </c>
      <c r="F136" s="20">
        <f t="shared" si="5"/>
        <v>0</v>
      </c>
      <c r="G136" s="49"/>
      <c r="H136" s="49"/>
      <c r="I136" s="49"/>
      <c r="J136" s="49"/>
      <c r="K136" s="49"/>
    </row>
    <row r="137" spans="1:11" x14ac:dyDescent="0.2">
      <c r="A137" s="121"/>
      <c r="B137" s="1"/>
      <c r="C137" s="2"/>
      <c r="D137" s="73"/>
      <c r="E137" s="55"/>
      <c r="F137" s="20"/>
      <c r="G137" s="49"/>
      <c r="H137" s="49"/>
      <c r="I137" s="49"/>
      <c r="J137" s="49"/>
      <c r="K137" s="49"/>
    </row>
    <row r="138" spans="1:11" x14ac:dyDescent="0.2">
      <c r="A138" s="121"/>
      <c r="B138" s="1" t="s">
        <v>323</v>
      </c>
      <c r="C138" s="2"/>
      <c r="D138" s="73"/>
      <c r="E138" s="55"/>
      <c r="F138" s="20"/>
      <c r="G138" s="49"/>
      <c r="H138" s="49"/>
      <c r="I138" s="49"/>
      <c r="J138" s="49"/>
      <c r="K138" s="49"/>
    </row>
    <row r="139" spans="1:11" ht="26.25" customHeight="1" x14ac:dyDescent="0.2">
      <c r="A139" s="121"/>
      <c r="B139" s="1" t="s">
        <v>324</v>
      </c>
      <c r="C139" s="2" t="s">
        <v>301</v>
      </c>
      <c r="D139" s="73">
        <v>0</v>
      </c>
      <c r="E139" s="55">
        <f>+'[1]EDIFICIO DE OPERACIONES'!$I$588</f>
        <v>40268</v>
      </c>
      <c r="F139" s="20">
        <f t="shared" si="5"/>
        <v>0</v>
      </c>
      <c r="G139" s="49"/>
      <c r="H139" s="49"/>
      <c r="I139" s="49"/>
      <c r="J139" s="49"/>
      <c r="K139" s="49"/>
    </row>
    <row r="140" spans="1:11" x14ac:dyDescent="0.2">
      <c r="A140" s="121"/>
      <c r="B140" s="1" t="s">
        <v>325</v>
      </c>
      <c r="C140" s="2" t="s">
        <v>310</v>
      </c>
      <c r="D140" s="73">
        <v>0</v>
      </c>
      <c r="E140" s="55">
        <v>38120</v>
      </c>
      <c r="F140" s="20">
        <f t="shared" si="5"/>
        <v>0</v>
      </c>
      <c r="G140" s="106"/>
      <c r="H140" s="106"/>
      <c r="I140" s="106"/>
      <c r="J140" s="49"/>
      <c r="K140" s="49"/>
    </row>
    <row r="141" spans="1:11" x14ac:dyDescent="0.2">
      <c r="A141" s="121"/>
      <c r="B141" s="1" t="s">
        <v>326</v>
      </c>
      <c r="C141" s="2" t="s">
        <v>310</v>
      </c>
      <c r="D141" s="73">
        <v>0</v>
      </c>
      <c r="E141" s="55">
        <v>240000</v>
      </c>
      <c r="F141" s="20">
        <f t="shared" si="5"/>
        <v>0</v>
      </c>
      <c r="G141" s="49"/>
      <c r="H141" s="49"/>
      <c r="I141" s="49"/>
      <c r="J141" s="49"/>
      <c r="K141" s="49"/>
    </row>
    <row r="142" spans="1:11" x14ac:dyDescent="0.2">
      <c r="A142" s="121"/>
      <c r="B142" s="1"/>
      <c r="C142" s="2"/>
      <c r="D142" s="73"/>
      <c r="E142" s="55"/>
      <c r="F142" s="20"/>
      <c r="G142" s="49"/>
      <c r="H142" s="49"/>
      <c r="I142" s="49"/>
      <c r="J142" s="49"/>
      <c r="K142" s="49"/>
    </row>
    <row r="143" spans="1:11" x14ac:dyDescent="0.2">
      <c r="A143" s="121"/>
      <c r="B143" s="1" t="s">
        <v>327</v>
      </c>
      <c r="C143" s="2"/>
      <c r="D143" s="73"/>
      <c r="E143" s="55"/>
      <c r="F143" s="20"/>
      <c r="G143" s="49"/>
      <c r="H143" s="49"/>
      <c r="I143" s="49"/>
      <c r="J143" s="49"/>
      <c r="K143" s="49"/>
    </row>
    <row r="144" spans="1:11" x14ac:dyDescent="0.2">
      <c r="A144" s="121"/>
      <c r="B144" s="1" t="s">
        <v>328</v>
      </c>
      <c r="C144" s="2" t="s">
        <v>301</v>
      </c>
      <c r="D144" s="73">
        <v>0</v>
      </c>
      <c r="E144" s="55">
        <f>+'[1]EDIFICIO DE OPERACIONES'!$I$647</f>
        <v>19995</v>
      </c>
      <c r="F144" s="20">
        <f t="shared" si="5"/>
        <v>0</v>
      </c>
      <c r="G144" s="49"/>
      <c r="H144" s="49"/>
      <c r="I144" s="49"/>
      <c r="J144" s="49"/>
      <c r="K144" s="49"/>
    </row>
    <row r="145" spans="1:11" x14ac:dyDescent="0.2">
      <c r="A145" s="121"/>
      <c r="B145" s="1" t="s">
        <v>329</v>
      </c>
      <c r="C145" s="2" t="s">
        <v>318</v>
      </c>
      <c r="D145" s="73">
        <v>0</v>
      </c>
      <c r="E145" s="55">
        <f>+'[1]EDIFICIO DE OPERACIONES'!$I$706</f>
        <v>27824</v>
      </c>
      <c r="F145" s="20">
        <f t="shared" si="5"/>
        <v>0</v>
      </c>
      <c r="G145" s="106"/>
      <c r="H145" s="106"/>
      <c r="I145" s="106"/>
      <c r="J145" s="49"/>
      <c r="K145" s="49"/>
    </row>
    <row r="146" spans="1:11" x14ac:dyDescent="0.2">
      <c r="A146" s="121"/>
      <c r="B146" s="1" t="s">
        <v>330</v>
      </c>
      <c r="C146" s="2" t="s">
        <v>301</v>
      </c>
      <c r="D146" s="73">
        <v>0</v>
      </c>
      <c r="E146" s="55">
        <v>45000</v>
      </c>
      <c r="F146" s="20">
        <f t="shared" si="5"/>
        <v>0</v>
      </c>
      <c r="G146" s="49"/>
      <c r="H146" s="49"/>
      <c r="I146" s="49"/>
      <c r="J146" s="49"/>
      <c r="K146" s="49"/>
    </row>
    <row r="147" spans="1:11" x14ac:dyDescent="0.2">
      <c r="A147" s="121"/>
      <c r="B147" s="1" t="s">
        <v>331</v>
      </c>
      <c r="C147" s="2" t="s">
        <v>301</v>
      </c>
      <c r="D147" s="73">
        <v>0</v>
      </c>
      <c r="E147" s="55">
        <f>+'[1]EDIFICIO DE OPERACIONES'!$I$762</f>
        <v>16845.400000000001</v>
      </c>
      <c r="F147" s="20">
        <f t="shared" si="5"/>
        <v>0</v>
      </c>
      <c r="G147" s="49"/>
      <c r="H147" s="49"/>
      <c r="I147" s="49"/>
      <c r="J147" s="49"/>
      <c r="K147" s="49"/>
    </row>
    <row r="148" spans="1:11" x14ac:dyDescent="0.2">
      <c r="A148" s="121"/>
      <c r="B148" s="1" t="s">
        <v>332</v>
      </c>
      <c r="C148" s="2" t="s">
        <v>301</v>
      </c>
      <c r="D148" s="73">
        <v>0</v>
      </c>
      <c r="E148" s="55">
        <f>+'[1]EDIFICIO DE OPERACIONES'!$I$821</f>
        <v>40119</v>
      </c>
      <c r="F148" s="20">
        <f t="shared" si="5"/>
        <v>0</v>
      </c>
      <c r="G148" s="49"/>
      <c r="H148" s="49"/>
      <c r="I148" s="49"/>
      <c r="J148" s="49"/>
      <c r="K148" s="49"/>
    </row>
    <row r="149" spans="1:11" x14ac:dyDescent="0.2">
      <c r="A149" s="121"/>
      <c r="B149" s="1" t="s">
        <v>333</v>
      </c>
      <c r="C149" s="2" t="s">
        <v>318</v>
      </c>
      <c r="D149" s="73">
        <v>0</v>
      </c>
      <c r="E149" s="55">
        <f>+'[1]EDIFICIO DE OPERACIONES'!$I$880</f>
        <v>14725</v>
      </c>
      <c r="F149" s="20">
        <f t="shared" si="5"/>
        <v>0</v>
      </c>
      <c r="G149" s="49"/>
      <c r="H149" s="49"/>
      <c r="I149" s="49"/>
      <c r="J149" s="49"/>
      <c r="K149" s="49"/>
    </row>
    <row r="150" spans="1:11" x14ac:dyDescent="0.2">
      <c r="A150" s="121"/>
      <c r="B150" s="1" t="s">
        <v>334</v>
      </c>
      <c r="C150" s="2" t="s">
        <v>335</v>
      </c>
      <c r="D150" s="73">
        <v>0</v>
      </c>
      <c r="E150" s="55">
        <v>167000</v>
      </c>
      <c r="F150" s="20">
        <f t="shared" si="5"/>
        <v>0</v>
      </c>
      <c r="G150" s="106"/>
      <c r="H150" s="106"/>
      <c r="I150" s="49"/>
      <c r="J150" s="49"/>
      <c r="K150" s="49"/>
    </row>
    <row r="151" spans="1:11" x14ac:dyDescent="0.2">
      <c r="A151" s="121"/>
      <c r="B151" s="1"/>
      <c r="C151" s="2"/>
      <c r="D151" s="73"/>
      <c r="E151" s="55"/>
      <c r="F151" s="20"/>
      <c r="G151" s="49"/>
      <c r="H151" s="49"/>
      <c r="I151" s="49"/>
      <c r="J151" s="49"/>
      <c r="K151" s="49"/>
    </row>
    <row r="152" spans="1:11" x14ac:dyDescent="0.2">
      <c r="A152" s="121"/>
      <c r="B152" s="1" t="s">
        <v>336</v>
      </c>
      <c r="C152" s="2"/>
      <c r="D152" s="73"/>
      <c r="E152" s="55"/>
      <c r="F152" s="20"/>
      <c r="G152" s="49"/>
      <c r="H152" s="49"/>
      <c r="I152" s="49"/>
      <c r="J152" s="49"/>
      <c r="K152" s="49"/>
    </row>
    <row r="153" spans="1:11" x14ac:dyDescent="0.2">
      <c r="A153" s="121"/>
      <c r="B153" s="1" t="s">
        <v>337</v>
      </c>
      <c r="C153" s="2" t="s">
        <v>310</v>
      </c>
      <c r="D153" s="73">
        <v>0</v>
      </c>
      <c r="E153" s="55">
        <v>450000</v>
      </c>
      <c r="F153" s="20">
        <f t="shared" si="5"/>
        <v>0</v>
      </c>
      <c r="G153" s="49"/>
      <c r="H153" s="49"/>
      <c r="I153" s="49"/>
      <c r="J153" s="49"/>
      <c r="K153" s="49"/>
    </row>
    <row r="154" spans="1:11" x14ac:dyDescent="0.2">
      <c r="A154" s="121"/>
      <c r="B154" s="1" t="s">
        <v>338</v>
      </c>
      <c r="C154" s="2" t="s">
        <v>310</v>
      </c>
      <c r="D154" s="73">
        <v>0</v>
      </c>
      <c r="E154" s="55">
        <v>3500</v>
      </c>
      <c r="F154" s="20">
        <f t="shared" si="5"/>
        <v>0</v>
      </c>
      <c r="G154" s="49"/>
      <c r="H154" s="49"/>
      <c r="I154" s="49"/>
      <c r="J154" s="49"/>
      <c r="K154" s="49"/>
    </row>
    <row r="155" spans="1:11" x14ac:dyDescent="0.2">
      <c r="A155" s="121"/>
      <c r="B155" s="1"/>
      <c r="C155" s="2"/>
      <c r="D155" s="73"/>
      <c r="E155" s="55"/>
      <c r="F155" s="20"/>
      <c r="G155" s="49"/>
      <c r="H155" s="49"/>
      <c r="I155" s="49"/>
      <c r="J155" s="49"/>
      <c r="K155" s="49"/>
    </row>
    <row r="156" spans="1:11" x14ac:dyDescent="0.2">
      <c r="A156" s="121"/>
      <c r="B156" s="1" t="s">
        <v>339</v>
      </c>
      <c r="C156" s="2"/>
      <c r="D156" s="73"/>
      <c r="E156" s="55"/>
      <c r="F156" s="20"/>
      <c r="G156" s="49"/>
      <c r="H156" s="49"/>
      <c r="I156" s="49"/>
      <c r="J156" s="49"/>
      <c r="K156" s="49"/>
    </row>
    <row r="157" spans="1:11" x14ac:dyDescent="0.2">
      <c r="A157" s="121"/>
      <c r="B157" s="1" t="s">
        <v>340</v>
      </c>
      <c r="C157" s="2" t="s">
        <v>301</v>
      </c>
      <c r="D157" s="73">
        <v>0</v>
      </c>
      <c r="E157" s="55">
        <f>+'[1]EDIFICIO DE OPERACIONES'!$I$939</f>
        <v>243713</v>
      </c>
      <c r="F157" s="20">
        <f t="shared" si="5"/>
        <v>0</v>
      </c>
      <c r="G157" s="49"/>
      <c r="H157" s="49"/>
      <c r="I157" s="49"/>
      <c r="J157" s="49"/>
      <c r="K157" s="49"/>
    </row>
    <row r="158" spans="1:11" x14ac:dyDescent="0.2">
      <c r="A158" s="121"/>
      <c r="B158" s="1" t="s">
        <v>341</v>
      </c>
      <c r="C158" s="2" t="s">
        <v>310</v>
      </c>
      <c r="D158" s="73">
        <v>0</v>
      </c>
      <c r="E158" s="55">
        <v>1957</v>
      </c>
      <c r="F158" s="20">
        <f t="shared" si="5"/>
        <v>0</v>
      </c>
      <c r="G158" s="49"/>
      <c r="H158" s="49"/>
      <c r="I158" s="49"/>
      <c r="J158" s="49"/>
      <c r="K158" s="49"/>
    </row>
    <row r="159" spans="1:11" x14ac:dyDescent="0.2">
      <c r="A159" s="121"/>
      <c r="B159" s="1" t="s">
        <v>342</v>
      </c>
      <c r="C159" s="2" t="s">
        <v>310</v>
      </c>
      <c r="D159" s="73">
        <v>0</v>
      </c>
      <c r="E159" s="55">
        <v>4635</v>
      </c>
      <c r="F159" s="20">
        <f t="shared" si="5"/>
        <v>0</v>
      </c>
      <c r="G159" s="49"/>
      <c r="H159" s="49"/>
      <c r="I159" s="49"/>
      <c r="J159" s="49"/>
      <c r="K159" s="49"/>
    </row>
    <row r="160" spans="1:11" x14ac:dyDescent="0.2">
      <c r="A160" s="121"/>
      <c r="B160" s="1" t="s">
        <v>343</v>
      </c>
      <c r="C160" s="2" t="s">
        <v>310</v>
      </c>
      <c r="D160" s="73">
        <v>0</v>
      </c>
      <c r="E160" s="55">
        <v>25235</v>
      </c>
      <c r="F160" s="20">
        <f t="shared" si="5"/>
        <v>0</v>
      </c>
      <c r="G160" s="49"/>
      <c r="H160" s="49"/>
      <c r="I160" s="49"/>
      <c r="J160" s="49"/>
      <c r="K160" s="49"/>
    </row>
    <row r="161" spans="1:11" x14ac:dyDescent="0.2">
      <c r="A161" s="121"/>
      <c r="B161" s="1" t="s">
        <v>344</v>
      </c>
      <c r="C161" s="2" t="s">
        <v>310</v>
      </c>
      <c r="D161" s="73">
        <v>0</v>
      </c>
      <c r="E161" s="55">
        <v>1442</v>
      </c>
      <c r="F161" s="20">
        <f t="shared" si="5"/>
        <v>0</v>
      </c>
      <c r="G161" s="49"/>
      <c r="H161" s="49"/>
      <c r="I161" s="49"/>
      <c r="J161" s="49"/>
      <c r="K161" s="49"/>
    </row>
    <row r="162" spans="1:11" x14ac:dyDescent="0.2">
      <c r="A162" s="121"/>
      <c r="B162" s="1"/>
      <c r="C162" s="2"/>
      <c r="D162" s="73"/>
      <c r="E162" s="55"/>
      <c r="F162" s="20"/>
      <c r="G162" s="49"/>
      <c r="H162" s="49"/>
      <c r="I162" s="49"/>
      <c r="J162" s="49"/>
      <c r="K162" s="49"/>
    </row>
    <row r="163" spans="1:11" x14ac:dyDescent="0.2">
      <c r="A163" s="121"/>
      <c r="B163" s="1" t="s">
        <v>345</v>
      </c>
      <c r="C163" s="2"/>
      <c r="D163" s="73"/>
      <c r="E163" s="55"/>
      <c r="F163" s="20"/>
      <c r="G163" s="49"/>
      <c r="H163" s="49"/>
      <c r="I163" s="49"/>
      <c r="J163" s="49"/>
      <c r="K163" s="49"/>
    </row>
    <row r="164" spans="1:11" x14ac:dyDescent="0.2">
      <c r="A164" s="121"/>
      <c r="B164" s="1" t="s">
        <v>346</v>
      </c>
      <c r="C164" s="2" t="s">
        <v>301</v>
      </c>
      <c r="D164" s="73">
        <v>0</v>
      </c>
      <c r="E164" s="55">
        <f>+E165</f>
        <v>12803</v>
      </c>
      <c r="F164" s="20">
        <f t="shared" si="5"/>
        <v>0</v>
      </c>
      <c r="G164" s="49"/>
      <c r="H164" s="49"/>
      <c r="I164" s="49"/>
      <c r="J164" s="49"/>
      <c r="K164" s="49"/>
    </row>
    <row r="165" spans="1:11" x14ac:dyDescent="0.2">
      <c r="A165" s="121"/>
      <c r="B165" s="1" t="s">
        <v>347</v>
      </c>
      <c r="C165" s="2" t="s">
        <v>301</v>
      </c>
      <c r="D165" s="73">
        <v>0</v>
      </c>
      <c r="E165" s="55">
        <f>+'[1]EDIFICIO DE OPERACIONES'!$I$1057</f>
        <v>12803</v>
      </c>
      <c r="F165" s="20">
        <f t="shared" si="5"/>
        <v>0</v>
      </c>
      <c r="G165" s="49"/>
      <c r="H165" s="49"/>
      <c r="I165" s="49"/>
      <c r="J165" s="49"/>
      <c r="K165" s="49"/>
    </row>
    <row r="166" spans="1:11" x14ac:dyDescent="0.2">
      <c r="A166" s="121"/>
      <c r="B166" s="1" t="s">
        <v>348</v>
      </c>
      <c r="C166" s="2" t="s">
        <v>301</v>
      </c>
      <c r="D166" s="73">
        <v>0</v>
      </c>
      <c r="E166" s="55">
        <f>+'[1]EDIFICIO DE OPERACIONES'!$I$1116</f>
        <v>8236</v>
      </c>
      <c r="F166" s="20">
        <f t="shared" si="5"/>
        <v>0</v>
      </c>
      <c r="G166" s="49"/>
      <c r="H166" s="49"/>
      <c r="I166" s="49"/>
      <c r="J166" s="49"/>
      <c r="K166" s="49"/>
    </row>
    <row r="167" spans="1:11" x14ac:dyDescent="0.2">
      <c r="A167" s="121"/>
      <c r="B167" s="1" t="s">
        <v>349</v>
      </c>
      <c r="C167" s="2" t="s">
        <v>301</v>
      </c>
      <c r="D167" s="73">
        <v>0</v>
      </c>
      <c r="E167" s="55">
        <f>+'[1]EDIFICIO DE OPERACIONES'!$I$1175</f>
        <v>9758</v>
      </c>
      <c r="F167" s="20">
        <f t="shared" si="5"/>
        <v>0</v>
      </c>
      <c r="G167" s="49"/>
      <c r="H167" s="49"/>
      <c r="I167" s="49"/>
      <c r="J167" s="49"/>
      <c r="K167" s="49"/>
    </row>
    <row r="168" spans="1:11" x14ac:dyDescent="0.2">
      <c r="A168" s="121"/>
      <c r="B168" s="1" t="s">
        <v>317</v>
      </c>
      <c r="C168" s="2" t="s">
        <v>318</v>
      </c>
      <c r="D168" s="73">
        <v>0</v>
      </c>
      <c r="E168" s="55">
        <f>+'[1]EDIFICIO DE OPERACIONES'!$I$1234</f>
        <v>4311</v>
      </c>
      <c r="F168" s="20">
        <f t="shared" si="5"/>
        <v>0</v>
      </c>
      <c r="G168" s="49"/>
      <c r="H168" s="49"/>
      <c r="I168" s="49"/>
      <c r="J168" s="49"/>
      <c r="K168" s="49"/>
    </row>
    <row r="169" spans="1:11" x14ac:dyDescent="0.2">
      <c r="A169" s="121"/>
      <c r="B169" s="1" t="s">
        <v>350</v>
      </c>
      <c r="C169" s="2" t="s">
        <v>310</v>
      </c>
      <c r="D169" s="73">
        <v>0</v>
      </c>
      <c r="E169" s="55">
        <v>1648</v>
      </c>
      <c r="F169" s="20">
        <f t="shared" si="5"/>
        <v>0</v>
      </c>
      <c r="G169" s="49"/>
      <c r="H169" s="49"/>
      <c r="I169" s="49"/>
      <c r="J169" s="49"/>
      <c r="K169" s="49"/>
    </row>
    <row r="170" spans="1:11" x14ac:dyDescent="0.2">
      <c r="A170" s="121"/>
      <c r="B170" s="1"/>
      <c r="C170" s="2"/>
      <c r="D170" s="73"/>
      <c r="E170" s="55"/>
      <c r="F170" s="20"/>
      <c r="G170" s="49"/>
      <c r="H170" s="49"/>
      <c r="I170" s="49"/>
      <c r="J170" s="49"/>
      <c r="K170" s="49"/>
    </row>
    <row r="171" spans="1:11" x14ac:dyDescent="0.2">
      <c r="A171" s="121"/>
      <c r="B171" s="1" t="s">
        <v>351</v>
      </c>
      <c r="C171" s="2"/>
      <c r="D171" s="73"/>
      <c r="E171" s="55"/>
      <c r="F171" s="20"/>
      <c r="G171" s="49"/>
      <c r="H171" s="49"/>
      <c r="I171" s="49"/>
      <c r="J171" s="49"/>
      <c r="K171" s="49"/>
    </row>
    <row r="172" spans="1:11" x14ac:dyDescent="0.2">
      <c r="A172" s="121"/>
      <c r="B172" s="1" t="s">
        <v>352</v>
      </c>
      <c r="C172" s="2" t="s">
        <v>318</v>
      </c>
      <c r="D172" s="73">
        <v>0</v>
      </c>
      <c r="E172" s="55">
        <f>+'[1]EDIFICIO DE OPERACIONES'!$I$1295</f>
        <v>30243</v>
      </c>
      <c r="F172" s="20">
        <f t="shared" ref="F172:F197" si="6">+D172*E172</f>
        <v>0</v>
      </c>
      <c r="G172" s="106"/>
      <c r="H172" s="106"/>
      <c r="I172" s="106"/>
      <c r="J172" s="49"/>
      <c r="K172" s="49"/>
    </row>
    <row r="173" spans="1:11" x14ac:dyDescent="0.2">
      <c r="A173" s="121"/>
      <c r="B173" s="1" t="s">
        <v>353</v>
      </c>
      <c r="C173" s="2" t="s">
        <v>301</v>
      </c>
      <c r="D173" s="73">
        <v>0</v>
      </c>
      <c r="E173" s="55">
        <f>+'[1]EDIFICIO DE OPERACIONES'!$I$1352</f>
        <v>55026</v>
      </c>
      <c r="F173" s="20">
        <f t="shared" si="6"/>
        <v>0</v>
      </c>
      <c r="G173" s="49"/>
      <c r="H173" s="49"/>
      <c r="I173" s="49"/>
      <c r="J173" s="49"/>
      <c r="K173" s="49"/>
    </row>
    <row r="174" spans="1:11" x14ac:dyDescent="0.2">
      <c r="A174" s="121"/>
      <c r="B174" s="1" t="s">
        <v>354</v>
      </c>
      <c r="C174" s="2" t="s">
        <v>310</v>
      </c>
      <c r="D174" s="73">
        <v>0</v>
      </c>
      <c r="E174" s="55">
        <v>721</v>
      </c>
      <c r="F174" s="20">
        <f t="shared" si="6"/>
        <v>0</v>
      </c>
      <c r="G174" s="49"/>
      <c r="H174" s="49"/>
      <c r="I174" s="49"/>
      <c r="J174" s="49"/>
      <c r="K174" s="49"/>
    </row>
    <row r="175" spans="1:11" x14ac:dyDescent="0.2">
      <c r="A175" s="121"/>
      <c r="B175" s="1" t="s">
        <v>355</v>
      </c>
      <c r="C175" s="2" t="s">
        <v>301</v>
      </c>
      <c r="D175" s="73">
        <v>0</v>
      </c>
      <c r="E175" s="55">
        <v>34411</v>
      </c>
      <c r="F175" s="20">
        <f t="shared" si="6"/>
        <v>0</v>
      </c>
      <c r="G175" s="49"/>
      <c r="H175" s="49"/>
      <c r="I175" s="49"/>
      <c r="J175" s="49"/>
      <c r="K175" s="49"/>
    </row>
    <row r="176" spans="1:11" x14ac:dyDescent="0.2">
      <c r="A176" s="121"/>
      <c r="B176" s="1" t="s">
        <v>356</v>
      </c>
      <c r="C176" s="2" t="s">
        <v>301</v>
      </c>
      <c r="D176" s="73">
        <v>0</v>
      </c>
      <c r="E176" s="55">
        <f>+'[1]EDIFICIO DE OPERACIONES'!$I$1411</f>
        <v>37580.400000000001</v>
      </c>
      <c r="F176" s="20">
        <f t="shared" si="6"/>
        <v>0</v>
      </c>
      <c r="G176" s="49"/>
      <c r="H176" s="49"/>
      <c r="I176" s="49"/>
      <c r="J176" s="49"/>
      <c r="K176" s="49"/>
    </row>
    <row r="177" spans="1:11" x14ac:dyDescent="0.2">
      <c r="A177" s="121"/>
      <c r="B177" s="1" t="s">
        <v>357</v>
      </c>
      <c r="C177" s="2" t="s">
        <v>301</v>
      </c>
      <c r="D177" s="73">
        <v>0</v>
      </c>
      <c r="E177" s="55">
        <v>3811</v>
      </c>
      <c r="F177" s="20">
        <f t="shared" si="6"/>
        <v>0</v>
      </c>
      <c r="G177" s="49"/>
      <c r="H177" s="49"/>
      <c r="I177" s="49"/>
      <c r="J177" s="49"/>
      <c r="K177" s="49"/>
    </row>
    <row r="178" spans="1:11" x14ac:dyDescent="0.2">
      <c r="A178" s="121"/>
      <c r="B178" s="1" t="s">
        <v>358</v>
      </c>
      <c r="C178" s="2" t="s">
        <v>359</v>
      </c>
      <c r="D178" s="73">
        <v>0</v>
      </c>
      <c r="E178" s="55">
        <v>2163</v>
      </c>
      <c r="F178" s="20">
        <f t="shared" si="6"/>
        <v>0</v>
      </c>
      <c r="G178" s="49"/>
      <c r="H178" s="49"/>
      <c r="I178" s="49"/>
      <c r="J178" s="49"/>
      <c r="K178" s="49"/>
    </row>
    <row r="179" spans="1:11" x14ac:dyDescent="0.2">
      <c r="A179" s="121"/>
      <c r="B179" s="1" t="s">
        <v>360</v>
      </c>
      <c r="C179" s="2" t="s">
        <v>310</v>
      </c>
      <c r="D179" s="73">
        <v>0</v>
      </c>
      <c r="E179" s="55">
        <v>140904</v>
      </c>
      <c r="F179" s="20">
        <f t="shared" si="6"/>
        <v>0</v>
      </c>
      <c r="G179" s="49"/>
      <c r="H179" s="49"/>
      <c r="I179" s="49"/>
      <c r="J179" s="49"/>
      <c r="K179" s="49"/>
    </row>
    <row r="180" spans="1:11" x14ac:dyDescent="0.2">
      <c r="A180" s="121"/>
      <c r="B180" s="1" t="s">
        <v>361</v>
      </c>
      <c r="C180" s="2" t="s">
        <v>301</v>
      </c>
      <c r="D180" s="73">
        <v>0</v>
      </c>
      <c r="E180" s="55">
        <v>3708</v>
      </c>
      <c r="F180" s="20">
        <f t="shared" si="6"/>
        <v>0</v>
      </c>
      <c r="G180" s="49"/>
      <c r="H180" s="49"/>
      <c r="I180" s="49"/>
      <c r="J180" s="49"/>
      <c r="K180" s="49"/>
    </row>
    <row r="181" spans="1:11" x14ac:dyDescent="0.2">
      <c r="A181" s="121"/>
      <c r="B181" s="1" t="s">
        <v>362</v>
      </c>
      <c r="C181" s="2" t="s">
        <v>318</v>
      </c>
      <c r="D181" s="73">
        <v>0</v>
      </c>
      <c r="E181" s="55">
        <v>4481</v>
      </c>
      <c r="F181" s="20">
        <f t="shared" si="6"/>
        <v>0</v>
      </c>
      <c r="G181" s="49"/>
      <c r="H181" s="49"/>
      <c r="I181" s="49"/>
      <c r="J181" s="49"/>
      <c r="K181" s="49"/>
    </row>
    <row r="182" spans="1:11" x14ac:dyDescent="0.2">
      <c r="A182" s="121"/>
      <c r="B182" s="1" t="s">
        <v>363</v>
      </c>
      <c r="C182" s="2" t="s">
        <v>301</v>
      </c>
      <c r="D182" s="73">
        <v>0</v>
      </c>
      <c r="E182" s="55">
        <v>32999</v>
      </c>
      <c r="F182" s="20">
        <f t="shared" si="6"/>
        <v>0</v>
      </c>
      <c r="G182" s="49"/>
      <c r="H182" s="49"/>
      <c r="I182" s="49"/>
      <c r="J182" s="49"/>
      <c r="K182" s="49"/>
    </row>
    <row r="183" spans="1:11" x14ac:dyDescent="0.2">
      <c r="A183" s="121"/>
      <c r="B183" s="1" t="s">
        <v>364</v>
      </c>
      <c r="C183" s="2" t="s">
        <v>301</v>
      </c>
      <c r="D183" s="73">
        <v>0</v>
      </c>
      <c r="E183" s="55">
        <v>3146</v>
      </c>
      <c r="F183" s="20">
        <f t="shared" si="6"/>
        <v>0</v>
      </c>
      <c r="G183" s="49"/>
      <c r="H183" s="49"/>
      <c r="I183" s="49"/>
      <c r="J183" s="49"/>
      <c r="K183" s="49"/>
    </row>
    <row r="184" spans="1:11" x14ac:dyDescent="0.2">
      <c r="A184" s="121"/>
      <c r="B184" s="1"/>
      <c r="C184" s="2"/>
      <c r="D184" s="73"/>
      <c r="E184" s="55"/>
      <c r="F184" s="20"/>
      <c r="G184" s="49"/>
      <c r="H184" s="49"/>
      <c r="I184" s="49"/>
      <c r="J184" s="49"/>
      <c r="K184" s="49"/>
    </row>
    <row r="185" spans="1:11" x14ac:dyDescent="0.2">
      <c r="A185" s="121"/>
      <c r="B185" s="1" t="s">
        <v>365</v>
      </c>
      <c r="C185" s="2"/>
      <c r="D185" s="73"/>
      <c r="E185" s="55"/>
      <c r="F185" s="20"/>
      <c r="G185" s="106"/>
      <c r="H185" s="106"/>
      <c r="I185" s="49"/>
      <c r="J185" s="49"/>
      <c r="K185" s="49"/>
    </row>
    <row r="186" spans="1:11" x14ac:dyDescent="0.2">
      <c r="A186" s="121"/>
      <c r="B186" s="1" t="s">
        <v>366</v>
      </c>
      <c r="C186" s="2" t="s">
        <v>301</v>
      </c>
      <c r="D186" s="73">
        <v>0</v>
      </c>
      <c r="E186" s="55">
        <f>+'[1]EDIFICIO DE OPERACIONES'!$I$1531</f>
        <v>99646.133333333331</v>
      </c>
      <c r="F186" s="20">
        <f t="shared" si="6"/>
        <v>0</v>
      </c>
      <c r="G186" s="49"/>
      <c r="H186" s="49"/>
      <c r="I186" s="49"/>
      <c r="J186" s="49"/>
      <c r="K186" s="49"/>
    </row>
    <row r="187" spans="1:11" x14ac:dyDescent="0.2">
      <c r="A187" s="121"/>
      <c r="B187" s="1" t="s">
        <v>367</v>
      </c>
      <c r="C187" s="2" t="s">
        <v>318</v>
      </c>
      <c r="D187" s="73">
        <v>0</v>
      </c>
      <c r="E187" s="55">
        <v>6500</v>
      </c>
      <c r="F187" s="20">
        <f t="shared" si="6"/>
        <v>0</v>
      </c>
      <c r="G187" s="49"/>
      <c r="H187" s="49"/>
      <c r="I187" s="49"/>
      <c r="J187" s="49"/>
      <c r="K187" s="49"/>
    </row>
    <row r="188" spans="1:11" x14ac:dyDescent="0.2">
      <c r="A188" s="121"/>
      <c r="B188" s="1" t="s">
        <v>368</v>
      </c>
      <c r="C188" s="2" t="s">
        <v>301</v>
      </c>
      <c r="D188" s="73">
        <v>0</v>
      </c>
      <c r="E188" s="55">
        <v>1100</v>
      </c>
      <c r="F188" s="20">
        <f t="shared" si="6"/>
        <v>0</v>
      </c>
      <c r="G188" s="49"/>
      <c r="H188" s="49"/>
      <c r="I188" s="49"/>
      <c r="J188" s="49"/>
      <c r="K188" s="49"/>
    </row>
    <row r="189" spans="1:11" x14ac:dyDescent="0.2">
      <c r="A189" s="121"/>
      <c r="B189" s="1" t="s">
        <v>369</v>
      </c>
      <c r="C189" s="2" t="s">
        <v>359</v>
      </c>
      <c r="D189" s="73">
        <v>0</v>
      </c>
      <c r="E189" s="55">
        <f>+'[1]EDIFICIO DE OPERACIONES'!$I$1592</f>
        <v>631967.74358974362</v>
      </c>
      <c r="F189" s="20">
        <f t="shared" si="6"/>
        <v>0</v>
      </c>
      <c r="G189" s="49"/>
      <c r="H189" s="49"/>
      <c r="I189" s="49"/>
      <c r="J189" s="49"/>
      <c r="K189" s="49"/>
    </row>
    <row r="190" spans="1:11" x14ac:dyDescent="0.2">
      <c r="A190" s="121"/>
      <c r="B190" s="1" t="s">
        <v>370</v>
      </c>
      <c r="C190" s="2" t="s">
        <v>301</v>
      </c>
      <c r="D190" s="73">
        <v>0</v>
      </c>
      <c r="E190" s="55">
        <v>9500</v>
      </c>
      <c r="F190" s="20">
        <f t="shared" si="6"/>
        <v>0</v>
      </c>
      <c r="G190" s="106"/>
      <c r="H190" s="106"/>
      <c r="I190" s="106"/>
      <c r="J190" s="49"/>
      <c r="K190" s="49"/>
    </row>
    <row r="191" spans="1:11" x14ac:dyDescent="0.2">
      <c r="A191" s="121"/>
      <c r="B191" s="1" t="s">
        <v>371</v>
      </c>
      <c r="C191" s="2" t="s">
        <v>359</v>
      </c>
      <c r="D191" s="73">
        <v>0</v>
      </c>
      <c r="E191" s="55">
        <f>+'[1]EDIFICIO DE OPERACIONES'!$I$1652</f>
        <v>618017.74358974362</v>
      </c>
      <c r="F191" s="20">
        <f t="shared" si="6"/>
        <v>0</v>
      </c>
      <c r="G191" s="49"/>
      <c r="H191" s="49"/>
      <c r="I191" s="49"/>
      <c r="J191" s="49"/>
      <c r="K191" s="49"/>
    </row>
    <row r="192" spans="1:11" x14ac:dyDescent="0.2">
      <c r="A192" s="121"/>
      <c r="B192" s="1" t="s">
        <v>372</v>
      </c>
      <c r="C192" s="2" t="s">
        <v>310</v>
      </c>
      <c r="D192" s="73">
        <v>0</v>
      </c>
      <c r="E192" s="55">
        <v>40527</v>
      </c>
      <c r="F192" s="20">
        <f t="shared" si="6"/>
        <v>0</v>
      </c>
      <c r="G192" s="49"/>
      <c r="H192" s="49"/>
      <c r="I192" s="49"/>
      <c r="J192" s="49"/>
      <c r="K192" s="49"/>
    </row>
    <row r="193" spans="1:11" x14ac:dyDescent="0.2">
      <c r="A193" s="121"/>
      <c r="B193" s="1" t="s">
        <v>373</v>
      </c>
      <c r="C193" s="2" t="s">
        <v>301</v>
      </c>
      <c r="D193" s="73">
        <v>0</v>
      </c>
      <c r="E193" s="55">
        <f>+'[1]EDIFICIO DE OPERACIONES'!$I$1713</f>
        <v>92677.333333333328</v>
      </c>
      <c r="F193" s="20">
        <f t="shared" si="6"/>
        <v>0</v>
      </c>
      <c r="G193" s="49"/>
      <c r="H193" s="49"/>
      <c r="I193" s="49"/>
      <c r="J193" s="49"/>
      <c r="K193" s="49"/>
    </row>
    <row r="194" spans="1:11" x14ac:dyDescent="0.2">
      <c r="A194" s="121"/>
      <c r="B194" s="1"/>
      <c r="C194" s="2"/>
      <c r="D194" s="73"/>
      <c r="E194" s="55"/>
      <c r="F194" s="20"/>
      <c r="G194" s="49"/>
      <c r="H194" s="49"/>
      <c r="I194" s="49"/>
      <c r="J194" s="49"/>
      <c r="K194" s="49"/>
    </row>
    <row r="195" spans="1:11" x14ac:dyDescent="0.2">
      <c r="A195" s="121"/>
      <c r="B195" s="1" t="s">
        <v>374</v>
      </c>
      <c r="C195" s="2"/>
      <c r="D195" s="73"/>
      <c r="E195" s="55"/>
      <c r="F195" s="20"/>
      <c r="G195" s="49"/>
      <c r="H195" s="49"/>
      <c r="I195" s="49"/>
      <c r="J195" s="49"/>
      <c r="K195" s="49"/>
    </row>
    <row r="196" spans="1:11" x14ac:dyDescent="0.2">
      <c r="A196" s="121"/>
      <c r="B196" s="1" t="s">
        <v>375</v>
      </c>
      <c r="C196" s="2" t="s">
        <v>301</v>
      </c>
      <c r="D196" s="73">
        <v>0</v>
      </c>
      <c r="E196" s="55">
        <v>2114</v>
      </c>
      <c r="F196" s="20">
        <f t="shared" si="6"/>
        <v>0</v>
      </c>
      <c r="G196" s="49"/>
      <c r="H196" s="49"/>
      <c r="I196" s="49"/>
      <c r="J196" s="49"/>
      <c r="K196" s="49"/>
    </row>
    <row r="197" spans="1:11" ht="13.5" thickBot="1" x14ac:dyDescent="0.25">
      <c r="A197" s="121"/>
      <c r="B197" s="1" t="s">
        <v>376</v>
      </c>
      <c r="C197" s="2" t="s">
        <v>301</v>
      </c>
      <c r="D197" s="73">
        <v>0</v>
      </c>
      <c r="E197" s="55">
        <v>1442</v>
      </c>
      <c r="F197" s="20">
        <f t="shared" si="6"/>
        <v>0</v>
      </c>
      <c r="G197" s="49"/>
      <c r="H197" s="49"/>
      <c r="I197" s="49"/>
      <c r="J197" s="49"/>
      <c r="K197" s="49"/>
    </row>
    <row r="198" spans="1:11" ht="13.5" thickBot="1" x14ac:dyDescent="0.25">
      <c r="A198" s="121"/>
      <c r="B198" s="1"/>
      <c r="C198" s="2"/>
      <c r="D198" s="73"/>
      <c r="E198" s="36" t="s">
        <v>45</v>
      </c>
      <c r="F198" s="84">
        <f>+SUM(F106:F197)</f>
        <v>0</v>
      </c>
      <c r="G198" s="49"/>
      <c r="H198" s="49"/>
      <c r="I198" s="49"/>
      <c r="J198" s="49"/>
      <c r="K198" s="49"/>
    </row>
    <row r="199" spans="1:11" x14ac:dyDescent="0.2">
      <c r="A199" s="87">
        <v>1.7</v>
      </c>
      <c r="B199" s="8" t="s">
        <v>162</v>
      </c>
      <c r="C199" s="371"/>
      <c r="D199" s="372"/>
      <c r="E199" s="372"/>
      <c r="F199" s="373"/>
      <c r="G199" s="49"/>
      <c r="H199" s="49"/>
      <c r="I199" s="49"/>
      <c r="J199" s="49"/>
      <c r="K199" s="49"/>
    </row>
    <row r="200" spans="1:11" x14ac:dyDescent="0.2">
      <c r="A200" s="87" t="s">
        <v>86</v>
      </c>
      <c r="B200" s="8" t="s">
        <v>62</v>
      </c>
      <c r="C200" s="371"/>
      <c r="D200" s="372"/>
      <c r="E200" s="372"/>
      <c r="F200" s="373"/>
      <c r="G200" s="49"/>
      <c r="H200" s="49"/>
      <c r="I200" s="49"/>
      <c r="J200" s="49"/>
      <c r="K200" s="49"/>
    </row>
    <row r="201" spans="1:11" x14ac:dyDescent="0.2">
      <c r="A201" s="2">
        <v>1</v>
      </c>
      <c r="B201" s="1" t="str">
        <f>+B74</f>
        <v xml:space="preserve">Localizacion y replanteo </v>
      </c>
      <c r="C201" s="2" t="s">
        <v>60</v>
      </c>
      <c r="D201" s="73" t="e">
        <f>+'presupuesto de obra'!D206-#REF!</f>
        <v>#REF!</v>
      </c>
      <c r="E201" s="3">
        <v>5740</v>
      </c>
      <c r="F201" s="20" t="e">
        <f t="shared" ref="F201:F218" si="7">+E201*D201</f>
        <v>#REF!</v>
      </c>
      <c r="G201" s="49"/>
      <c r="H201" s="49"/>
      <c r="I201" s="49"/>
      <c r="J201" s="49"/>
      <c r="K201" s="49"/>
    </row>
    <row r="202" spans="1:11" ht="15" x14ac:dyDescent="0.2">
      <c r="A202" s="2">
        <v>2</v>
      </c>
      <c r="B202" s="1" t="s">
        <v>207</v>
      </c>
      <c r="C202" s="2" t="s">
        <v>61</v>
      </c>
      <c r="D202" s="73" t="e">
        <f>+'presupuesto de obra'!D207-#REF!</f>
        <v>#REF!</v>
      </c>
      <c r="E202" s="3">
        <v>18419</v>
      </c>
      <c r="F202" s="20" t="e">
        <f t="shared" si="7"/>
        <v>#REF!</v>
      </c>
      <c r="G202" s="49"/>
      <c r="H202" s="49"/>
      <c r="I202" s="49"/>
      <c r="J202" s="49"/>
      <c r="K202" s="49"/>
    </row>
    <row r="203" spans="1:11" ht="15" x14ac:dyDescent="0.2">
      <c r="A203" s="2">
        <f>+A202+1</f>
        <v>3</v>
      </c>
      <c r="B203" s="1" t="s">
        <v>232</v>
      </c>
      <c r="C203" s="2" t="s">
        <v>61</v>
      </c>
      <c r="D203" s="73" t="e">
        <f>+'presupuesto de obra'!D208-#REF!</f>
        <v>#REF!</v>
      </c>
      <c r="E203" s="3">
        <v>725507</v>
      </c>
      <c r="F203" s="20" t="e">
        <f t="shared" si="7"/>
        <v>#REF!</v>
      </c>
      <c r="G203" s="49"/>
      <c r="H203" s="49"/>
      <c r="I203" s="49"/>
      <c r="J203" s="49"/>
      <c r="K203" s="49"/>
    </row>
    <row r="204" spans="1:11" x14ac:dyDescent="0.2">
      <c r="A204" s="2">
        <f>+A203+1</f>
        <v>4</v>
      </c>
      <c r="B204" s="1" t="s">
        <v>217</v>
      </c>
      <c r="C204" s="2" t="s">
        <v>48</v>
      </c>
      <c r="D204" s="73" t="e">
        <f>+'presupuesto de obra'!D209-#REF!</f>
        <v>#REF!</v>
      </c>
      <c r="E204" s="3">
        <v>3453</v>
      </c>
      <c r="F204" s="20" t="e">
        <f t="shared" si="7"/>
        <v>#REF!</v>
      </c>
      <c r="G204" s="49"/>
      <c r="H204" s="49"/>
      <c r="I204" s="49"/>
      <c r="J204" s="49"/>
      <c r="K204" s="49"/>
    </row>
    <row r="205" spans="1:11" x14ac:dyDescent="0.2">
      <c r="A205" s="2">
        <f>+A204+1</f>
        <v>5</v>
      </c>
      <c r="B205" s="1" t="s">
        <v>250</v>
      </c>
      <c r="C205" s="2" t="s">
        <v>19</v>
      </c>
      <c r="D205" s="73" t="e">
        <f>+'presupuesto de obra'!D210-#REF!</f>
        <v>#REF!</v>
      </c>
      <c r="E205" s="3">
        <v>41235</v>
      </c>
      <c r="F205" s="20" t="e">
        <f t="shared" si="7"/>
        <v>#REF!</v>
      </c>
      <c r="G205" s="49"/>
      <c r="H205" s="49"/>
      <c r="I205" s="49"/>
      <c r="J205" s="49"/>
      <c r="K205" s="49"/>
    </row>
    <row r="206" spans="1:11" x14ac:dyDescent="0.2">
      <c r="A206" s="2">
        <v>6</v>
      </c>
      <c r="B206" s="1" t="s">
        <v>251</v>
      </c>
      <c r="C206" s="2" t="s">
        <v>19</v>
      </c>
      <c r="D206" s="73" t="e">
        <f>+'presupuesto de obra'!D211-#REF!</f>
        <v>#REF!</v>
      </c>
      <c r="E206" s="3">
        <v>60811</v>
      </c>
      <c r="F206" s="20" t="e">
        <f t="shared" si="7"/>
        <v>#REF!</v>
      </c>
      <c r="G206" s="49"/>
      <c r="H206" s="49"/>
      <c r="I206" s="49"/>
      <c r="J206" s="49"/>
      <c r="K206" s="49"/>
    </row>
    <row r="207" spans="1:11" x14ac:dyDescent="0.2">
      <c r="A207" s="2">
        <v>7</v>
      </c>
      <c r="B207" s="1" t="s">
        <v>252</v>
      </c>
      <c r="C207" s="2" t="s">
        <v>19</v>
      </c>
      <c r="D207" s="73" t="e">
        <f>+'presupuesto de obra'!D212-#REF!</f>
        <v>#REF!</v>
      </c>
      <c r="E207" s="3">
        <v>35000</v>
      </c>
      <c r="F207" s="20" t="e">
        <f t="shared" si="7"/>
        <v>#REF!</v>
      </c>
      <c r="G207" s="49"/>
      <c r="H207" s="49"/>
      <c r="I207" s="49"/>
      <c r="J207" s="49"/>
      <c r="K207" s="49"/>
    </row>
    <row r="208" spans="1:11" x14ac:dyDescent="0.2">
      <c r="A208" s="2">
        <v>8</v>
      </c>
      <c r="B208" s="1" t="s">
        <v>253</v>
      </c>
      <c r="C208" s="2" t="s">
        <v>19</v>
      </c>
      <c r="D208" s="73" t="e">
        <f>+'presupuesto de obra'!D213-#REF!</f>
        <v>#REF!</v>
      </c>
      <c r="E208" s="3">
        <v>85000</v>
      </c>
      <c r="F208" s="20" t="e">
        <f t="shared" si="7"/>
        <v>#REF!</v>
      </c>
      <c r="G208" s="49"/>
      <c r="H208" s="49"/>
      <c r="I208" s="49"/>
      <c r="J208" s="49"/>
      <c r="K208" s="49"/>
    </row>
    <row r="209" spans="1:11" x14ac:dyDescent="0.2">
      <c r="A209" s="2">
        <v>9</v>
      </c>
      <c r="B209" s="1" t="s">
        <v>254</v>
      </c>
      <c r="C209" s="2" t="s">
        <v>19</v>
      </c>
      <c r="D209" s="73" t="e">
        <f>+'presupuesto de obra'!D214-#REF!</f>
        <v>#REF!</v>
      </c>
      <c r="E209" s="3">
        <v>25000</v>
      </c>
      <c r="F209" s="20" t="e">
        <f t="shared" si="7"/>
        <v>#REF!</v>
      </c>
      <c r="G209" s="49"/>
      <c r="H209" s="49"/>
      <c r="I209" s="49"/>
      <c r="J209" s="49"/>
      <c r="K209" s="49"/>
    </row>
    <row r="210" spans="1:11" x14ac:dyDescent="0.2">
      <c r="A210" s="2">
        <v>10</v>
      </c>
      <c r="B210" s="1" t="s">
        <v>255</v>
      </c>
      <c r="C210" s="2" t="s">
        <v>19</v>
      </c>
      <c r="D210" s="73" t="e">
        <f>+'presupuesto de obra'!D215-#REF!</f>
        <v>#REF!</v>
      </c>
      <c r="E210" s="3">
        <v>54000</v>
      </c>
      <c r="F210" s="20" t="e">
        <f t="shared" si="7"/>
        <v>#REF!</v>
      </c>
      <c r="G210" s="49"/>
      <c r="H210" s="49"/>
      <c r="I210" s="49"/>
      <c r="J210" s="49"/>
      <c r="K210" s="49"/>
    </row>
    <row r="211" spans="1:11" x14ac:dyDescent="0.2">
      <c r="A211" s="2">
        <v>11</v>
      </c>
      <c r="B211" s="1" t="s">
        <v>256</v>
      </c>
      <c r="C211" s="2" t="s">
        <v>19</v>
      </c>
      <c r="D211" s="73" t="e">
        <f>+'presupuesto de obra'!D216-#REF!</f>
        <v>#REF!</v>
      </c>
      <c r="E211" s="3">
        <v>45000</v>
      </c>
      <c r="F211" s="20" t="e">
        <f t="shared" si="7"/>
        <v>#REF!</v>
      </c>
      <c r="G211" s="49"/>
      <c r="H211" s="49"/>
      <c r="I211" s="49"/>
      <c r="J211" s="49"/>
      <c r="K211" s="49"/>
    </row>
    <row r="212" spans="1:11" x14ac:dyDescent="0.2">
      <c r="A212" s="2">
        <v>12</v>
      </c>
      <c r="B212" s="1" t="s">
        <v>225</v>
      </c>
      <c r="C212" s="2" t="s">
        <v>19</v>
      </c>
      <c r="D212" s="73" t="e">
        <f>+'presupuesto de obra'!D217-#REF!</f>
        <v>#REF!</v>
      </c>
      <c r="E212" s="3">
        <v>1500000</v>
      </c>
      <c r="F212" s="20" t="e">
        <f t="shared" si="7"/>
        <v>#REF!</v>
      </c>
      <c r="G212" s="49"/>
      <c r="H212" s="49"/>
      <c r="I212" s="49"/>
      <c r="J212" s="49"/>
      <c r="K212" s="49"/>
    </row>
    <row r="213" spans="1:11" x14ac:dyDescent="0.2">
      <c r="A213" s="2">
        <v>13</v>
      </c>
      <c r="B213" s="1" t="s">
        <v>226</v>
      </c>
      <c r="C213" s="2" t="s">
        <v>19</v>
      </c>
      <c r="D213" s="73" t="e">
        <f>+'presupuesto de obra'!D218-#REF!</f>
        <v>#REF!</v>
      </c>
      <c r="E213" s="3">
        <v>7538</v>
      </c>
      <c r="F213" s="20" t="e">
        <f t="shared" si="7"/>
        <v>#REF!</v>
      </c>
      <c r="G213" s="49"/>
      <c r="H213" s="49"/>
      <c r="I213" s="49"/>
      <c r="J213" s="49"/>
      <c r="K213" s="49"/>
    </row>
    <row r="214" spans="1:11" x14ac:dyDescent="0.2">
      <c r="A214" s="2">
        <v>14</v>
      </c>
      <c r="B214" s="1" t="s">
        <v>227</v>
      </c>
      <c r="C214" s="2" t="s">
        <v>19</v>
      </c>
      <c r="D214" s="73" t="e">
        <f>+'presupuesto de obra'!D219-#REF!</f>
        <v>#REF!</v>
      </c>
      <c r="E214" s="3">
        <v>8500</v>
      </c>
      <c r="F214" s="20" t="e">
        <f t="shared" si="7"/>
        <v>#REF!</v>
      </c>
      <c r="G214" s="49"/>
      <c r="H214" s="49"/>
      <c r="I214" s="49"/>
      <c r="J214" s="49"/>
      <c r="K214" s="49"/>
    </row>
    <row r="215" spans="1:11" x14ac:dyDescent="0.2">
      <c r="A215" s="2">
        <v>15</v>
      </c>
      <c r="B215" s="1" t="s">
        <v>228</v>
      </c>
      <c r="C215" s="2" t="s">
        <v>19</v>
      </c>
      <c r="D215" s="73" t="e">
        <f>+'presupuesto de obra'!D220-#REF!</f>
        <v>#REF!</v>
      </c>
      <c r="E215" s="3">
        <v>300000</v>
      </c>
      <c r="F215" s="20" t="e">
        <f t="shared" si="7"/>
        <v>#REF!</v>
      </c>
      <c r="G215" s="49"/>
      <c r="H215" s="49"/>
      <c r="I215" s="49"/>
      <c r="J215" s="49"/>
      <c r="K215" s="49"/>
    </row>
    <row r="216" spans="1:11" x14ac:dyDescent="0.2">
      <c r="A216" s="2">
        <v>16</v>
      </c>
      <c r="B216" s="1" t="s">
        <v>229</v>
      </c>
      <c r="C216" s="2" t="s">
        <v>19</v>
      </c>
      <c r="D216" s="73" t="e">
        <f>+'presupuesto de obra'!D221-#REF!</f>
        <v>#REF!</v>
      </c>
      <c r="E216" s="3">
        <v>380000</v>
      </c>
      <c r="F216" s="20" t="e">
        <f t="shared" si="7"/>
        <v>#REF!</v>
      </c>
      <c r="G216" s="49"/>
      <c r="H216" s="49"/>
      <c r="I216" s="49"/>
      <c r="J216" s="49"/>
      <c r="K216" s="49"/>
    </row>
    <row r="217" spans="1:11" x14ac:dyDescent="0.2">
      <c r="A217" s="2">
        <v>17</v>
      </c>
      <c r="B217" s="1" t="s">
        <v>230</v>
      </c>
      <c r="C217" s="2" t="s">
        <v>19</v>
      </c>
      <c r="D217" s="73" t="e">
        <f>+'presupuesto de obra'!D222-#REF!</f>
        <v>#REF!</v>
      </c>
      <c r="E217" s="3">
        <v>16000</v>
      </c>
      <c r="F217" s="20" t="e">
        <f t="shared" si="7"/>
        <v>#REF!</v>
      </c>
      <c r="G217" s="49"/>
      <c r="H217" s="49"/>
      <c r="I217" s="49"/>
      <c r="J217" s="49"/>
      <c r="K217" s="49"/>
    </row>
    <row r="218" spans="1:11" ht="13.5" thickBot="1" x14ac:dyDescent="0.25">
      <c r="A218" s="2">
        <v>18</v>
      </c>
      <c r="B218" s="1" t="s">
        <v>231</v>
      </c>
      <c r="C218" s="2" t="s">
        <v>19</v>
      </c>
      <c r="D218" s="73" t="e">
        <f>+'presupuesto de obra'!D223-#REF!</f>
        <v>#REF!</v>
      </c>
      <c r="E218" s="55">
        <v>3500000</v>
      </c>
      <c r="F218" s="20" t="e">
        <f t="shared" si="7"/>
        <v>#REF!</v>
      </c>
      <c r="G218" s="49"/>
      <c r="H218" s="49"/>
      <c r="I218" s="49"/>
      <c r="J218" s="49"/>
      <c r="K218" s="49"/>
    </row>
    <row r="219" spans="1:11" ht="13.5" thickBot="1" x14ac:dyDescent="0.25">
      <c r="A219" s="2"/>
      <c r="B219" s="8"/>
      <c r="C219" s="2"/>
      <c r="D219" s="74"/>
      <c r="E219" s="56" t="s">
        <v>45</v>
      </c>
      <c r="F219" s="84" t="e">
        <f>SUM(F201:F218)</f>
        <v>#REF!</v>
      </c>
      <c r="G219" s="49"/>
      <c r="H219" s="49"/>
      <c r="I219" s="49"/>
      <c r="J219" s="49"/>
      <c r="K219" s="49"/>
    </row>
    <row r="220" spans="1:11" x14ac:dyDescent="0.2">
      <c r="A220" s="87" t="s">
        <v>87</v>
      </c>
      <c r="B220" s="8" t="s">
        <v>63</v>
      </c>
      <c r="C220" s="368"/>
      <c r="D220" s="363"/>
      <c r="E220" s="363"/>
      <c r="F220" s="364"/>
      <c r="G220" s="49"/>
      <c r="H220" s="49"/>
      <c r="I220" s="49"/>
      <c r="J220" s="49"/>
      <c r="K220" s="49"/>
    </row>
    <row r="221" spans="1:11" x14ac:dyDescent="0.2">
      <c r="A221" s="2">
        <v>1</v>
      </c>
      <c r="B221" s="1" t="str">
        <f>+B201</f>
        <v xml:space="preserve">Localizacion y replanteo </v>
      </c>
      <c r="C221" s="2" t="s">
        <v>60</v>
      </c>
      <c r="D221" s="73" t="e">
        <f>+'presupuesto de obra'!D226-#REF!</f>
        <v>#REF!</v>
      </c>
      <c r="E221" s="3">
        <v>5740</v>
      </c>
      <c r="F221" s="20" t="e">
        <f t="shared" ref="F221:F226" si="8">+E221*D221</f>
        <v>#REF!</v>
      </c>
      <c r="G221" s="49"/>
      <c r="H221" s="49"/>
      <c r="I221" s="49"/>
      <c r="J221" s="49"/>
      <c r="K221" s="49"/>
    </row>
    <row r="222" spans="1:11" ht="15" x14ac:dyDescent="0.2">
      <c r="A222" s="2">
        <v>2</v>
      </c>
      <c r="B222" s="35" t="s">
        <v>206</v>
      </c>
      <c r="C222" s="2" t="s">
        <v>61</v>
      </c>
      <c r="D222" s="73" t="e">
        <f>+'presupuesto de obra'!D227-#REF!</f>
        <v>#REF!</v>
      </c>
      <c r="E222" s="3">
        <v>25229</v>
      </c>
      <c r="F222" s="20" t="e">
        <f t="shared" si="8"/>
        <v>#REF!</v>
      </c>
      <c r="G222" s="49"/>
      <c r="H222" s="49"/>
      <c r="I222" s="49"/>
      <c r="J222" s="49"/>
      <c r="K222" s="49"/>
    </row>
    <row r="223" spans="1:11" ht="15" x14ac:dyDescent="0.2">
      <c r="A223" s="2">
        <v>3</v>
      </c>
      <c r="B223" s="1" t="str">
        <f>+B203</f>
        <v>Suministro e instalacion de concreto  f´c = 4000 PSI</v>
      </c>
      <c r="C223" s="2" t="s">
        <v>61</v>
      </c>
      <c r="D223" s="73" t="e">
        <f>+'presupuesto de obra'!D228-#REF!</f>
        <v>#REF!</v>
      </c>
      <c r="E223" s="3">
        <v>725507</v>
      </c>
      <c r="F223" s="20" t="e">
        <f t="shared" si="8"/>
        <v>#REF!</v>
      </c>
      <c r="G223" s="49"/>
      <c r="H223" s="49"/>
      <c r="I223" s="49"/>
      <c r="J223" s="49"/>
      <c r="K223" s="49"/>
    </row>
    <row r="224" spans="1:11" x14ac:dyDescent="0.2">
      <c r="A224" s="2">
        <v>4</v>
      </c>
      <c r="B224" s="1" t="s">
        <v>233</v>
      </c>
      <c r="C224" s="2" t="s">
        <v>48</v>
      </c>
      <c r="D224" s="73" t="e">
        <f>+'presupuesto de obra'!D229-#REF!</f>
        <v>#REF!</v>
      </c>
      <c r="E224" s="3">
        <v>3453</v>
      </c>
      <c r="F224" s="20" t="e">
        <f t="shared" si="8"/>
        <v>#REF!</v>
      </c>
      <c r="G224" s="49"/>
      <c r="H224" s="49"/>
      <c r="I224" s="49"/>
      <c r="J224" s="49"/>
      <c r="K224" s="49"/>
    </row>
    <row r="225" spans="1:11" x14ac:dyDescent="0.2">
      <c r="A225" s="2">
        <v>5</v>
      </c>
      <c r="B225" s="1" t="s">
        <v>234</v>
      </c>
      <c r="C225" s="2" t="s">
        <v>48</v>
      </c>
      <c r="D225" s="73" t="e">
        <f>+'presupuesto de obra'!D230-#REF!</f>
        <v>#REF!</v>
      </c>
      <c r="E225" s="3">
        <v>3453</v>
      </c>
      <c r="F225" s="20" t="e">
        <f t="shared" si="8"/>
        <v>#REF!</v>
      </c>
      <c r="G225" s="49"/>
      <c r="H225" s="49"/>
      <c r="I225" s="49"/>
      <c r="J225" s="49"/>
      <c r="K225" s="49"/>
    </row>
    <row r="226" spans="1:11" ht="13.5" thickBot="1" x14ac:dyDescent="0.25">
      <c r="A226" s="2">
        <v>6</v>
      </c>
      <c r="B226" s="1" t="s">
        <v>235</v>
      </c>
      <c r="C226" s="2" t="s">
        <v>48</v>
      </c>
      <c r="D226" s="73" t="e">
        <f>+'presupuesto de obra'!D231-#REF!</f>
        <v>#REF!</v>
      </c>
      <c r="E226" s="55">
        <v>3453</v>
      </c>
      <c r="F226" s="27" t="e">
        <f t="shared" si="8"/>
        <v>#REF!</v>
      </c>
      <c r="G226" s="49"/>
      <c r="H226" s="49"/>
      <c r="I226" s="49"/>
      <c r="J226" s="49"/>
      <c r="K226" s="49"/>
    </row>
    <row r="227" spans="1:11" ht="13.5" thickBot="1" x14ac:dyDescent="0.25">
      <c r="A227" s="2"/>
      <c r="B227" s="8"/>
      <c r="C227" s="2"/>
      <c r="D227" s="74"/>
      <c r="E227" s="56" t="s">
        <v>45</v>
      </c>
      <c r="F227" s="84" t="e">
        <f>SUM(F221:F226)</f>
        <v>#REF!</v>
      </c>
      <c r="G227" s="49"/>
      <c r="H227" s="49"/>
      <c r="I227" s="49"/>
      <c r="J227" s="49"/>
      <c r="K227" s="49"/>
    </row>
    <row r="228" spans="1:11" x14ac:dyDescent="0.2">
      <c r="A228" s="87" t="s">
        <v>88</v>
      </c>
      <c r="B228" s="8" t="s">
        <v>69</v>
      </c>
      <c r="C228" s="368"/>
      <c r="D228" s="363"/>
      <c r="E228" s="363"/>
      <c r="F228" s="364"/>
      <c r="G228" s="49"/>
      <c r="H228" s="49"/>
      <c r="I228" s="49"/>
      <c r="J228" s="49"/>
      <c r="K228" s="49"/>
    </row>
    <row r="229" spans="1:11" x14ac:dyDescent="0.2">
      <c r="A229" s="2">
        <v>1</v>
      </c>
      <c r="B229" s="1" t="s">
        <v>176</v>
      </c>
      <c r="C229" s="2" t="s">
        <v>44</v>
      </c>
      <c r="D229" s="73" t="e">
        <f>+'presupuesto de obra'!D234-#REF!</f>
        <v>#REF!</v>
      </c>
      <c r="E229" s="3">
        <v>19576</v>
      </c>
      <c r="F229" s="20" t="e">
        <f>+E229*D229</f>
        <v>#REF!</v>
      </c>
      <c r="G229" s="49"/>
      <c r="H229" s="49"/>
      <c r="I229" s="49"/>
      <c r="J229" s="49"/>
      <c r="K229" s="49"/>
    </row>
    <row r="230" spans="1:11" x14ac:dyDescent="0.2">
      <c r="A230" s="2">
        <v>2</v>
      </c>
      <c r="B230" s="1" t="s">
        <v>167</v>
      </c>
      <c r="C230" s="2" t="s">
        <v>44</v>
      </c>
      <c r="D230" s="73" t="e">
        <f>+'presupuesto de obra'!D235-#REF!</f>
        <v>#REF!</v>
      </c>
      <c r="E230" s="3">
        <v>23325</v>
      </c>
      <c r="F230" s="20" t="e">
        <f>+E230*D230</f>
        <v>#REF!</v>
      </c>
      <c r="G230" s="49"/>
      <c r="H230" s="49"/>
      <c r="I230" s="49"/>
      <c r="J230" s="49"/>
      <c r="K230" s="49"/>
    </row>
    <row r="231" spans="1:11" x14ac:dyDescent="0.2">
      <c r="A231" s="2">
        <v>3</v>
      </c>
      <c r="B231" s="1" t="s">
        <v>175</v>
      </c>
      <c r="C231" s="2" t="s">
        <v>44</v>
      </c>
      <c r="D231" s="73" t="e">
        <f>+'presupuesto de obra'!D236-#REF!</f>
        <v>#REF!</v>
      </c>
      <c r="E231" s="3">
        <v>10897</v>
      </c>
      <c r="F231" s="20" t="e">
        <f>+E231*D231</f>
        <v>#REF!</v>
      </c>
      <c r="G231" s="49"/>
      <c r="H231" s="49"/>
      <c r="I231" s="49"/>
      <c r="J231" s="49"/>
      <c r="K231" s="49"/>
    </row>
    <row r="232" spans="1:11" ht="26.25" thickBot="1" x14ac:dyDescent="0.25">
      <c r="A232" s="2">
        <v>4</v>
      </c>
      <c r="B232" s="23" t="s">
        <v>178</v>
      </c>
      <c r="C232" s="2" t="s">
        <v>44</v>
      </c>
      <c r="D232" s="73" t="e">
        <f>+'presupuesto de obra'!D237-#REF!</f>
        <v>#REF!</v>
      </c>
      <c r="E232" s="55">
        <v>21130</v>
      </c>
      <c r="F232" s="27" t="e">
        <f>+E232*D232</f>
        <v>#REF!</v>
      </c>
      <c r="G232" s="49"/>
      <c r="H232" s="49"/>
      <c r="I232" s="49"/>
      <c r="J232" s="49"/>
      <c r="K232" s="49"/>
    </row>
    <row r="233" spans="1:11" ht="13.5" thickBot="1" x14ac:dyDescent="0.25">
      <c r="A233" s="2"/>
      <c r="B233" s="1"/>
      <c r="C233" s="2"/>
      <c r="D233" s="74"/>
      <c r="E233" s="56" t="s">
        <v>45</v>
      </c>
      <c r="F233" s="84" t="e">
        <f>SUM(F229:F232)</f>
        <v>#REF!</v>
      </c>
      <c r="G233" s="49"/>
      <c r="H233" s="49"/>
      <c r="I233" s="49"/>
      <c r="J233" s="49"/>
      <c r="K233" s="49"/>
    </row>
    <row r="234" spans="1:11" x14ac:dyDescent="0.2">
      <c r="A234" s="87">
        <v>1.8</v>
      </c>
      <c r="B234" s="8" t="s">
        <v>163</v>
      </c>
      <c r="C234" s="368"/>
      <c r="D234" s="363"/>
      <c r="E234" s="363"/>
      <c r="F234" s="364"/>
      <c r="G234" s="49"/>
      <c r="H234" s="49"/>
      <c r="I234" s="49"/>
      <c r="J234" s="49"/>
      <c r="K234" s="49"/>
    </row>
    <row r="235" spans="1:11" x14ac:dyDescent="0.2">
      <c r="A235" s="2">
        <v>1</v>
      </c>
      <c r="B235" s="1" t="s">
        <v>58</v>
      </c>
      <c r="C235" s="2" t="s">
        <v>60</v>
      </c>
      <c r="D235" s="73" t="e">
        <f>+'presupuesto de obra'!D240-#REF!</f>
        <v>#REF!</v>
      </c>
      <c r="E235" s="3">
        <f>+E221</f>
        <v>5740</v>
      </c>
      <c r="F235" s="20" t="e">
        <f>+E235*D235</f>
        <v>#REF!</v>
      </c>
      <c r="G235" s="49"/>
      <c r="H235" s="49"/>
      <c r="I235" s="49"/>
      <c r="J235" s="49"/>
      <c r="K235" s="49"/>
    </row>
    <row r="236" spans="1:11" ht="15" x14ac:dyDescent="0.2">
      <c r="A236" s="2">
        <v>2</v>
      </c>
      <c r="B236" s="1" t="s">
        <v>236</v>
      </c>
      <c r="C236" s="2" t="s">
        <v>61</v>
      </c>
      <c r="D236" s="73" t="e">
        <f>+'presupuesto de obra'!D241-#REF!</f>
        <v>#REF!</v>
      </c>
      <c r="E236" s="3">
        <f>+E202</f>
        <v>18419</v>
      </c>
      <c r="F236" s="20" t="e">
        <f>+E236*D236</f>
        <v>#REF!</v>
      </c>
      <c r="G236" s="49"/>
      <c r="H236" s="49"/>
      <c r="I236" s="49"/>
      <c r="J236" s="49"/>
      <c r="K236" s="49"/>
    </row>
    <row r="237" spans="1:11" ht="13.5" thickBot="1" x14ac:dyDescent="0.25">
      <c r="A237" s="2">
        <v>3</v>
      </c>
      <c r="B237" s="1" t="s">
        <v>65</v>
      </c>
      <c r="C237" s="2" t="s">
        <v>44</v>
      </c>
      <c r="D237" s="73" t="e">
        <f>+'presupuesto de obra'!D244-#REF!</f>
        <v>#REF!</v>
      </c>
      <c r="E237" s="55">
        <v>77376</v>
      </c>
      <c r="F237" s="27" t="e">
        <f>+E237*D237</f>
        <v>#REF!</v>
      </c>
      <c r="G237" s="49"/>
      <c r="H237" s="49"/>
      <c r="I237" s="49"/>
      <c r="J237" s="49"/>
      <c r="K237" s="49"/>
    </row>
    <row r="238" spans="1:11" ht="13.5" thickBot="1" x14ac:dyDescent="0.25">
      <c r="A238" s="1"/>
      <c r="B238" s="1"/>
      <c r="C238" s="1"/>
      <c r="D238" s="75"/>
      <c r="E238" s="57" t="s">
        <v>45</v>
      </c>
      <c r="F238" s="88" t="e">
        <f>SUM(F235:F237)</f>
        <v>#REF!</v>
      </c>
      <c r="G238" s="49"/>
      <c r="H238" s="49"/>
      <c r="I238" s="49"/>
      <c r="J238" s="49"/>
      <c r="K238" s="49"/>
    </row>
    <row r="239" spans="1:11" x14ac:dyDescent="0.2">
      <c r="A239" s="89" t="s">
        <v>89</v>
      </c>
      <c r="B239" s="8" t="s">
        <v>164</v>
      </c>
      <c r="C239" s="368"/>
      <c r="D239" s="363"/>
      <c r="E239" s="363"/>
      <c r="F239" s="364"/>
      <c r="G239" s="49"/>
      <c r="H239" s="49"/>
      <c r="I239" s="49"/>
      <c r="J239" s="49"/>
      <c r="K239" s="49"/>
    </row>
    <row r="240" spans="1:11" x14ac:dyDescent="0.2">
      <c r="A240" s="2">
        <v>1</v>
      </c>
      <c r="B240" s="1" t="s">
        <v>58</v>
      </c>
      <c r="C240" s="2" t="s">
        <v>60</v>
      </c>
      <c r="D240" s="73" t="e">
        <f>+'presupuesto de obra'!D247-#REF!</f>
        <v>#REF!</v>
      </c>
      <c r="E240" s="3">
        <v>5740</v>
      </c>
      <c r="F240" s="20" t="e">
        <f>+E240*D240</f>
        <v>#REF!</v>
      </c>
      <c r="G240" s="49"/>
      <c r="H240" s="49"/>
      <c r="I240" s="49"/>
      <c r="J240" s="49"/>
      <c r="K240" s="49"/>
    </row>
    <row r="241" spans="1:11" ht="15" x14ac:dyDescent="0.2">
      <c r="A241" s="2">
        <v>2</v>
      </c>
      <c r="B241" s="1" t="s">
        <v>207</v>
      </c>
      <c r="C241" s="2" t="s">
        <v>61</v>
      </c>
      <c r="D241" s="73" t="e">
        <f>+'presupuesto de obra'!D248-#REF!</f>
        <v>#REF!</v>
      </c>
      <c r="E241" s="3">
        <f>+E236</f>
        <v>18419</v>
      </c>
      <c r="F241" s="20" t="e">
        <f>+E241*D241</f>
        <v>#REF!</v>
      </c>
      <c r="G241" s="49"/>
      <c r="H241" s="49"/>
      <c r="I241" s="49"/>
      <c r="J241" s="49"/>
      <c r="K241" s="49"/>
    </row>
    <row r="242" spans="1:11" ht="13.5" thickBot="1" x14ac:dyDescent="0.25">
      <c r="A242" s="2">
        <v>3</v>
      </c>
      <c r="B242" s="1" t="s">
        <v>177</v>
      </c>
      <c r="C242" s="2" t="s">
        <v>44</v>
      </c>
      <c r="D242" s="73" t="e">
        <f>+'presupuesto de obra'!D249-#REF!</f>
        <v>#REF!</v>
      </c>
      <c r="E242" s="55">
        <f>+E229</f>
        <v>19576</v>
      </c>
      <c r="F242" s="27" t="e">
        <f>+E242*D242</f>
        <v>#REF!</v>
      </c>
      <c r="G242" s="49"/>
      <c r="H242" s="49"/>
      <c r="I242" s="49"/>
      <c r="J242" s="49"/>
      <c r="K242" s="49"/>
    </row>
    <row r="243" spans="1:11" ht="13.5" thickBot="1" x14ac:dyDescent="0.25">
      <c r="A243" s="1"/>
      <c r="B243" s="1"/>
      <c r="C243" s="1"/>
      <c r="D243" s="75"/>
      <c r="E243" s="57" t="s">
        <v>45</v>
      </c>
      <c r="F243" s="88" t="e">
        <f>SUM(F240:F242)</f>
        <v>#REF!</v>
      </c>
      <c r="G243" s="49"/>
      <c r="H243" s="106" t="e">
        <f>+F243+F238+F233+F227+F219</f>
        <v>#REF!</v>
      </c>
      <c r="I243" s="49"/>
      <c r="J243" s="49"/>
      <c r="K243" s="49"/>
    </row>
    <row r="244" spans="1:11" x14ac:dyDescent="0.2">
      <c r="A244" s="89" t="s">
        <v>66</v>
      </c>
      <c r="B244" s="8" t="s">
        <v>165</v>
      </c>
      <c r="C244" s="368"/>
      <c r="D244" s="363"/>
      <c r="E244" s="363"/>
      <c r="F244" s="364"/>
      <c r="G244" s="49"/>
      <c r="H244" s="49"/>
      <c r="I244" s="49"/>
      <c r="J244" s="49"/>
      <c r="K244" s="49"/>
    </row>
    <row r="245" spans="1:11" x14ac:dyDescent="0.2">
      <c r="A245" s="87" t="s">
        <v>90</v>
      </c>
      <c r="B245" s="8" t="s">
        <v>69</v>
      </c>
      <c r="C245" s="371"/>
      <c r="D245" s="372"/>
      <c r="E245" s="372"/>
      <c r="F245" s="373"/>
      <c r="G245" s="49"/>
      <c r="H245" s="49"/>
      <c r="I245" s="49"/>
      <c r="J245" s="49"/>
      <c r="K245" s="49"/>
    </row>
    <row r="246" spans="1:11" x14ac:dyDescent="0.2">
      <c r="A246" s="2">
        <v>1</v>
      </c>
      <c r="B246" s="1" t="s">
        <v>58</v>
      </c>
      <c r="C246" s="2" t="s">
        <v>60</v>
      </c>
      <c r="D246" s="73" t="e">
        <f>+'presupuesto de obra'!D253-#REF!</f>
        <v>#REF!</v>
      </c>
      <c r="E246" s="3">
        <v>5740</v>
      </c>
      <c r="F246" s="20" t="e">
        <f>+E246*D246</f>
        <v>#REF!</v>
      </c>
      <c r="G246" s="49"/>
      <c r="H246" s="49"/>
      <c r="I246" s="49"/>
      <c r="J246" s="49"/>
      <c r="K246" s="49"/>
    </row>
    <row r="247" spans="1:11" ht="15" x14ac:dyDescent="0.2">
      <c r="A247" s="2">
        <v>2</v>
      </c>
      <c r="B247" s="1" t="s">
        <v>237</v>
      </c>
      <c r="C247" s="2" t="s">
        <v>61</v>
      </c>
      <c r="D247" s="73" t="e">
        <f>+'presupuesto de obra'!D254-#REF!</f>
        <v>#REF!</v>
      </c>
      <c r="E247" s="3">
        <f>+E236</f>
        <v>18419</v>
      </c>
      <c r="F247" s="20" t="e">
        <f>+E247*D247</f>
        <v>#REF!</v>
      </c>
      <c r="G247" s="49"/>
      <c r="H247" s="49"/>
      <c r="I247" s="49"/>
      <c r="J247" s="49"/>
      <c r="K247" s="49"/>
    </row>
    <row r="248" spans="1:11" ht="13.5" thickBot="1" x14ac:dyDescent="0.25">
      <c r="A248" s="2">
        <v>4</v>
      </c>
      <c r="B248" s="1" t="s">
        <v>451</v>
      </c>
      <c r="C248" s="2" t="s">
        <v>44</v>
      </c>
      <c r="D248" s="73" t="e">
        <f>+'presupuesto de obra'!D255-#REF!</f>
        <v>#REF!</v>
      </c>
      <c r="E248" s="55">
        <v>62416</v>
      </c>
      <c r="F248" s="27" t="e">
        <f>+D248*E248</f>
        <v>#REF!</v>
      </c>
      <c r="G248" s="49"/>
      <c r="H248" s="49"/>
      <c r="I248" s="49"/>
      <c r="J248" s="49"/>
      <c r="K248" s="49"/>
    </row>
    <row r="249" spans="1:11" ht="13.5" thickBot="1" x14ac:dyDescent="0.25">
      <c r="A249" s="1"/>
      <c r="B249" s="1"/>
      <c r="C249" s="1"/>
      <c r="D249" s="75"/>
      <c r="E249" s="57" t="s">
        <v>45</v>
      </c>
      <c r="F249" s="84" t="e">
        <f>SUM(F246:F248)</f>
        <v>#REF!</v>
      </c>
      <c r="G249" s="49"/>
      <c r="H249" s="49"/>
      <c r="I249" s="49"/>
      <c r="J249" s="49"/>
      <c r="K249" s="49"/>
    </row>
    <row r="250" spans="1:11" x14ac:dyDescent="0.2">
      <c r="A250" s="87" t="s">
        <v>91</v>
      </c>
      <c r="B250" s="8" t="s">
        <v>68</v>
      </c>
      <c r="C250" s="368"/>
      <c r="D250" s="363"/>
      <c r="E250" s="363"/>
      <c r="F250" s="364"/>
      <c r="G250" s="49"/>
      <c r="H250" s="49"/>
      <c r="I250" s="49"/>
      <c r="J250" s="49"/>
      <c r="K250" s="49"/>
    </row>
    <row r="251" spans="1:11" x14ac:dyDescent="0.2">
      <c r="A251" s="2">
        <v>1</v>
      </c>
      <c r="B251" s="1" t="s">
        <v>58</v>
      </c>
      <c r="C251" s="2" t="s">
        <v>60</v>
      </c>
      <c r="D251" s="73" t="e">
        <f>+'presupuesto de obra'!D258-#REF!</f>
        <v>#REF!</v>
      </c>
      <c r="E251" s="3">
        <v>5740</v>
      </c>
      <c r="F251" s="20" t="e">
        <f>+E251*D251</f>
        <v>#REF!</v>
      </c>
      <c r="G251" s="49"/>
      <c r="H251" s="49"/>
      <c r="I251" s="49"/>
      <c r="J251" s="49"/>
      <c r="K251" s="49"/>
    </row>
    <row r="252" spans="1:11" ht="15" x14ac:dyDescent="0.2">
      <c r="A252" s="2">
        <v>2</v>
      </c>
      <c r="B252" s="1" t="s">
        <v>207</v>
      </c>
      <c r="C252" s="2" t="s">
        <v>61</v>
      </c>
      <c r="D252" s="73" t="e">
        <f>+'presupuesto de obra'!D259-#REF!</f>
        <v>#REF!</v>
      </c>
      <c r="E252" s="3">
        <f>E247</f>
        <v>18419</v>
      </c>
      <c r="F252" s="20" t="e">
        <f>+E252*D252</f>
        <v>#REF!</v>
      </c>
      <c r="G252" s="49"/>
      <c r="H252" s="49"/>
      <c r="I252" s="49"/>
      <c r="J252" s="49"/>
      <c r="K252" s="49"/>
    </row>
    <row r="253" spans="1:11" x14ac:dyDescent="0.2">
      <c r="A253" s="2">
        <v>3</v>
      </c>
      <c r="B253" s="1" t="s">
        <v>70</v>
      </c>
      <c r="C253" s="2" t="s">
        <v>44</v>
      </c>
      <c r="D253" s="73" t="e">
        <f>+'presupuesto de obra'!D260-#REF!</f>
        <v>#REF!</v>
      </c>
      <c r="E253" s="3">
        <v>16413</v>
      </c>
      <c r="F253" s="20" t="e">
        <f>+E253*D253</f>
        <v>#REF!</v>
      </c>
      <c r="G253" s="49"/>
      <c r="H253" s="49"/>
      <c r="I253" s="49"/>
      <c r="J253" s="49"/>
      <c r="K253" s="49"/>
    </row>
    <row r="254" spans="1:11" ht="15" x14ac:dyDescent="0.2">
      <c r="A254" s="2">
        <v>4</v>
      </c>
      <c r="B254" s="1" t="s">
        <v>71</v>
      </c>
      <c r="C254" s="2" t="s">
        <v>61</v>
      </c>
      <c r="D254" s="73" t="e">
        <f>+'presupuesto de obra'!D261-#REF!</f>
        <v>#REF!</v>
      </c>
      <c r="E254" s="3">
        <v>100435</v>
      </c>
      <c r="F254" s="20" t="e">
        <f>+E254*D254</f>
        <v>#REF!</v>
      </c>
      <c r="G254" s="49"/>
      <c r="H254" s="49"/>
      <c r="I254" s="49"/>
      <c r="J254" s="49"/>
      <c r="K254" s="49"/>
    </row>
    <row r="255" spans="1:11" ht="13.5" thickBot="1" x14ac:dyDescent="0.25">
      <c r="A255" s="2">
        <v>5</v>
      </c>
      <c r="B255" s="1" t="s">
        <v>72</v>
      </c>
      <c r="C255" s="2" t="s">
        <v>30</v>
      </c>
      <c r="D255" s="73" t="e">
        <f>+'presupuesto de obra'!D262-#REF!</f>
        <v>#REF!</v>
      </c>
      <c r="E255" s="55">
        <v>12000000</v>
      </c>
      <c r="F255" s="20" t="e">
        <f>+E255*D255</f>
        <v>#REF!</v>
      </c>
      <c r="G255" s="49"/>
      <c r="H255" s="49"/>
      <c r="I255" s="49"/>
      <c r="J255" s="49"/>
      <c r="K255" s="49"/>
    </row>
    <row r="256" spans="1:11" ht="13.5" thickBot="1" x14ac:dyDescent="0.25">
      <c r="A256" s="2"/>
      <c r="B256" s="1"/>
      <c r="C256" s="2"/>
      <c r="D256" s="74"/>
      <c r="E256" s="56" t="s">
        <v>45</v>
      </c>
      <c r="F256" s="84" t="e">
        <f>SUM(F251:F255)</f>
        <v>#REF!</v>
      </c>
      <c r="G256" s="49"/>
      <c r="H256" s="49"/>
      <c r="I256" s="49"/>
      <c r="J256" s="49"/>
      <c r="K256" s="49"/>
    </row>
    <row r="257" spans="1:11" x14ac:dyDescent="0.2">
      <c r="A257" s="87" t="s">
        <v>92</v>
      </c>
      <c r="B257" s="8" t="s">
        <v>74</v>
      </c>
      <c r="C257" s="368"/>
      <c r="D257" s="363"/>
      <c r="E257" s="363"/>
      <c r="F257" s="364"/>
      <c r="G257" s="49"/>
      <c r="H257" s="49"/>
      <c r="I257" s="49"/>
      <c r="J257" s="49"/>
      <c r="K257" s="49"/>
    </row>
    <row r="258" spans="1:11" x14ac:dyDescent="0.2">
      <c r="A258" s="2">
        <v>1</v>
      </c>
      <c r="B258" s="1" t="s">
        <v>58</v>
      </c>
      <c r="C258" s="2" t="s">
        <v>60</v>
      </c>
      <c r="D258" s="73" t="e">
        <f>+'presupuesto de obra'!D266-#REF!</f>
        <v>#REF!</v>
      </c>
      <c r="E258" s="3">
        <v>5740</v>
      </c>
      <c r="F258" s="20" t="e">
        <f t="shared" ref="F258:F263" si="9">+E258*D258</f>
        <v>#REF!</v>
      </c>
      <c r="G258" s="49"/>
      <c r="H258" s="49"/>
      <c r="I258" s="49"/>
      <c r="J258" s="49"/>
      <c r="K258" s="49"/>
    </row>
    <row r="259" spans="1:11" ht="15" x14ac:dyDescent="0.2">
      <c r="A259" s="2">
        <v>2</v>
      </c>
      <c r="B259" s="1" t="s">
        <v>207</v>
      </c>
      <c r="C259" s="2" t="s">
        <v>61</v>
      </c>
      <c r="D259" s="73" t="e">
        <f>+'presupuesto de obra'!D267-#REF!</f>
        <v>#REF!</v>
      </c>
      <c r="E259" s="3">
        <f>E252</f>
        <v>18419</v>
      </c>
      <c r="F259" s="20" t="e">
        <f t="shared" si="9"/>
        <v>#REF!</v>
      </c>
      <c r="G259" s="49"/>
      <c r="H259" s="49"/>
      <c r="I259" s="49"/>
      <c r="J259" s="49"/>
      <c r="K259" s="49"/>
    </row>
    <row r="260" spans="1:11" x14ac:dyDescent="0.2">
      <c r="A260" s="2">
        <v>3</v>
      </c>
      <c r="B260" s="1" t="s">
        <v>70</v>
      </c>
      <c r="C260" s="2" t="s">
        <v>44</v>
      </c>
      <c r="D260" s="73" t="e">
        <f>+'presupuesto de obra'!D268-#REF!</f>
        <v>#REF!</v>
      </c>
      <c r="E260" s="3">
        <v>16413</v>
      </c>
      <c r="F260" s="20" t="e">
        <f t="shared" si="9"/>
        <v>#REF!</v>
      </c>
      <c r="G260" s="49"/>
      <c r="H260" s="49"/>
      <c r="I260" s="49"/>
      <c r="J260" s="49"/>
      <c r="K260" s="49"/>
    </row>
    <row r="261" spans="1:11" ht="15" x14ac:dyDescent="0.2">
      <c r="A261" s="2">
        <v>4</v>
      </c>
      <c r="B261" s="1" t="s">
        <v>71</v>
      </c>
      <c r="C261" s="2" t="s">
        <v>61</v>
      </c>
      <c r="D261" s="73" t="e">
        <f>+'presupuesto de obra'!D269-#REF!</f>
        <v>#REF!</v>
      </c>
      <c r="E261" s="3">
        <v>100435</v>
      </c>
      <c r="F261" s="20" t="e">
        <f t="shared" si="9"/>
        <v>#REF!</v>
      </c>
      <c r="G261" s="49"/>
      <c r="H261" s="49"/>
      <c r="I261" s="49"/>
      <c r="J261" s="49"/>
      <c r="K261" s="49"/>
    </row>
    <row r="262" spans="1:11" x14ac:dyDescent="0.2">
      <c r="A262" s="2">
        <v>5</v>
      </c>
      <c r="B262" s="1" t="s">
        <v>75</v>
      </c>
      <c r="C262" s="2" t="s">
        <v>60</v>
      </c>
      <c r="D262" s="73" t="e">
        <f>+'presupuesto de obra'!D270-#REF!</f>
        <v>#REF!</v>
      </c>
      <c r="E262" s="3">
        <v>24524</v>
      </c>
      <c r="F262" s="20" t="e">
        <f t="shared" si="9"/>
        <v>#REF!</v>
      </c>
      <c r="G262" s="49"/>
      <c r="H262" s="49"/>
      <c r="I262" s="49"/>
      <c r="J262" s="49"/>
      <c r="K262" s="49"/>
    </row>
    <row r="263" spans="1:11" ht="13.5" thickBot="1" x14ac:dyDescent="0.25">
      <c r="A263" s="2">
        <v>6</v>
      </c>
      <c r="B263" s="1" t="s">
        <v>72</v>
      </c>
      <c r="C263" s="2" t="s">
        <v>30</v>
      </c>
      <c r="D263" s="73" t="e">
        <f>+'presupuesto de obra'!D271-#REF!</f>
        <v>#REF!</v>
      </c>
      <c r="E263" s="55">
        <v>6000000</v>
      </c>
      <c r="F263" s="20" t="e">
        <f t="shared" si="9"/>
        <v>#REF!</v>
      </c>
      <c r="G263" s="49"/>
      <c r="H263" s="49"/>
      <c r="I263" s="49"/>
      <c r="J263" s="49"/>
      <c r="K263" s="49"/>
    </row>
    <row r="264" spans="1:11" ht="13.5" thickBot="1" x14ac:dyDescent="0.25">
      <c r="A264" s="2"/>
      <c r="B264" s="1"/>
      <c r="C264" s="2"/>
      <c r="D264" s="74"/>
      <c r="E264" s="56" t="s">
        <v>45</v>
      </c>
      <c r="F264" s="84" t="e">
        <f>SUM(F258:F263)</f>
        <v>#REF!</v>
      </c>
      <c r="G264" s="49"/>
      <c r="H264" s="49"/>
      <c r="I264" s="49"/>
      <c r="J264" s="49"/>
      <c r="K264" s="49"/>
    </row>
    <row r="265" spans="1:11" x14ac:dyDescent="0.2">
      <c r="A265" s="87">
        <v>1.1100000000000001</v>
      </c>
      <c r="B265" s="8" t="s">
        <v>166</v>
      </c>
      <c r="C265" s="368"/>
      <c r="D265" s="363"/>
      <c r="E265" s="363"/>
      <c r="F265" s="364"/>
      <c r="G265" s="49"/>
      <c r="H265" s="49"/>
      <c r="I265" s="49"/>
      <c r="J265" s="49"/>
      <c r="K265" s="49"/>
    </row>
    <row r="266" spans="1:11" x14ac:dyDescent="0.2">
      <c r="A266" s="87" t="s">
        <v>67</v>
      </c>
      <c r="B266" s="8" t="s">
        <v>64</v>
      </c>
      <c r="C266" s="371"/>
      <c r="D266" s="372"/>
      <c r="E266" s="372"/>
      <c r="F266" s="373"/>
      <c r="G266" s="49"/>
      <c r="H266" s="49"/>
      <c r="I266" s="49"/>
      <c r="J266" s="49"/>
      <c r="K266" s="49"/>
    </row>
    <row r="267" spans="1:11" x14ac:dyDescent="0.2">
      <c r="A267" s="2">
        <v>1</v>
      </c>
      <c r="B267" s="1" t="s">
        <v>58</v>
      </c>
      <c r="C267" s="2" t="s">
        <v>60</v>
      </c>
      <c r="D267" s="73" t="e">
        <f>+'presupuesto de obra'!D276-#REF!</f>
        <v>#REF!</v>
      </c>
      <c r="E267" s="3">
        <f>+E251</f>
        <v>5740</v>
      </c>
      <c r="F267" s="20" t="e">
        <f>+E267*D267</f>
        <v>#REF!</v>
      </c>
      <c r="G267" s="49"/>
      <c r="H267" s="49"/>
      <c r="I267" s="49"/>
      <c r="J267" s="49"/>
      <c r="K267" s="49"/>
    </row>
    <row r="268" spans="1:11" ht="15" x14ac:dyDescent="0.2">
      <c r="A268" s="2">
        <v>2</v>
      </c>
      <c r="B268" s="1" t="s">
        <v>207</v>
      </c>
      <c r="C268" s="2" t="s">
        <v>61</v>
      </c>
      <c r="D268" s="73" t="e">
        <f>+'presupuesto de obra'!D277-#REF!</f>
        <v>#REF!</v>
      </c>
      <c r="E268" s="3">
        <f>+E259</f>
        <v>18419</v>
      </c>
      <c r="F268" s="20" t="e">
        <f>+E268*D268</f>
        <v>#REF!</v>
      </c>
      <c r="G268" s="49"/>
      <c r="H268" s="49"/>
      <c r="I268" s="49"/>
      <c r="J268" s="49"/>
      <c r="K268" s="49"/>
    </row>
    <row r="269" spans="1:11" x14ac:dyDescent="0.2">
      <c r="A269" s="2">
        <v>3</v>
      </c>
      <c r="B269" s="1" t="s">
        <v>76</v>
      </c>
      <c r="C269" s="2" t="s">
        <v>44</v>
      </c>
      <c r="D269" s="73" t="e">
        <f>+'presupuesto de obra'!D278-#REF!</f>
        <v>#REF!</v>
      </c>
      <c r="E269" s="3">
        <v>270068</v>
      </c>
      <c r="F269" s="20" t="e">
        <f>+E269*D269</f>
        <v>#REF!</v>
      </c>
      <c r="G269" s="49"/>
      <c r="H269" s="49"/>
      <c r="I269" s="49"/>
      <c r="J269" s="49"/>
      <c r="K269" s="49"/>
    </row>
    <row r="270" spans="1:11" ht="13.5" thickBot="1" x14ac:dyDescent="0.25">
      <c r="A270" s="2">
        <v>4</v>
      </c>
      <c r="B270" s="1" t="s">
        <v>77</v>
      </c>
      <c r="C270" s="2" t="s">
        <v>44</v>
      </c>
      <c r="D270" s="73" t="e">
        <f>+'presupuesto de obra'!D279-#REF!</f>
        <v>#REF!</v>
      </c>
      <c r="E270" s="55">
        <v>446131</v>
      </c>
      <c r="F270" s="27" t="e">
        <f>+E270*D270</f>
        <v>#REF!</v>
      </c>
      <c r="G270" s="49"/>
      <c r="H270" s="49"/>
      <c r="I270" s="49"/>
      <c r="J270" s="49"/>
      <c r="K270" s="49"/>
    </row>
    <row r="271" spans="1:11" ht="13.5" thickBot="1" x14ac:dyDescent="0.25">
      <c r="A271" s="2"/>
      <c r="B271" s="1"/>
      <c r="C271" s="2"/>
      <c r="D271" s="74"/>
      <c r="E271" s="56" t="s">
        <v>45</v>
      </c>
      <c r="F271" s="84" t="e">
        <f>SUM(F267:F270)</f>
        <v>#REF!</v>
      </c>
      <c r="G271" s="49"/>
      <c r="H271" s="106" t="e">
        <f>+F271+F264+F256+F249</f>
        <v>#REF!</v>
      </c>
      <c r="I271" s="49"/>
      <c r="J271" s="49"/>
      <c r="K271" s="49"/>
    </row>
    <row r="272" spans="1:11" x14ac:dyDescent="0.2">
      <c r="A272" s="87" t="s">
        <v>73</v>
      </c>
      <c r="B272" s="8" t="s">
        <v>79</v>
      </c>
      <c r="C272" s="368"/>
      <c r="D272" s="363"/>
      <c r="E272" s="363"/>
      <c r="F272" s="364"/>
      <c r="G272" s="49"/>
      <c r="H272" s="49"/>
      <c r="I272" s="49"/>
      <c r="J272" s="49"/>
      <c r="K272" s="49"/>
    </row>
    <row r="273" spans="1:11" x14ac:dyDescent="0.2">
      <c r="A273" s="2">
        <v>1</v>
      </c>
      <c r="B273" s="24" t="s">
        <v>78</v>
      </c>
      <c r="C273" s="2" t="s">
        <v>44</v>
      </c>
      <c r="D273" s="73" t="e">
        <f>+'presupuesto de obra'!D282-#REF!</f>
        <v>#REF!</v>
      </c>
      <c r="E273" s="3">
        <v>316159</v>
      </c>
      <c r="F273" s="20" t="e">
        <f>+E273*D273</f>
        <v>#REF!</v>
      </c>
      <c r="G273" s="49"/>
      <c r="H273" s="49"/>
      <c r="I273" s="49"/>
      <c r="J273" s="49"/>
      <c r="K273" s="49"/>
    </row>
    <row r="274" spans="1:11" x14ac:dyDescent="0.2">
      <c r="A274" s="2">
        <v>2</v>
      </c>
      <c r="B274" s="1" t="s">
        <v>80</v>
      </c>
      <c r="C274" s="2" t="s">
        <v>46</v>
      </c>
      <c r="D274" s="73" t="e">
        <f>+'presupuesto de obra'!D283-#REF!</f>
        <v>#REF!</v>
      </c>
      <c r="E274" s="3">
        <v>466957</v>
      </c>
      <c r="F274" s="20" t="e">
        <f>+E274*D274</f>
        <v>#REF!</v>
      </c>
      <c r="G274" s="49"/>
      <c r="H274" s="49"/>
      <c r="I274" s="49"/>
      <c r="J274" s="49"/>
      <c r="K274" s="49"/>
    </row>
    <row r="275" spans="1:11" x14ac:dyDescent="0.2">
      <c r="A275" s="2">
        <v>3</v>
      </c>
      <c r="B275" s="1" t="s">
        <v>81</v>
      </c>
      <c r="C275" s="2" t="s">
        <v>46</v>
      </c>
      <c r="D275" s="73" t="e">
        <f>+'presupuesto de obra'!D284-#REF!</f>
        <v>#REF!</v>
      </c>
      <c r="E275" s="3">
        <v>214690</v>
      </c>
      <c r="F275" s="20" t="e">
        <f>+E275*D275</f>
        <v>#REF!</v>
      </c>
      <c r="G275" s="49"/>
      <c r="H275" s="49"/>
      <c r="I275" s="49"/>
      <c r="J275" s="49"/>
      <c r="K275" s="49"/>
    </row>
    <row r="276" spans="1:11" ht="13.5" thickBot="1" x14ac:dyDescent="0.25">
      <c r="A276" s="2">
        <v>4</v>
      </c>
      <c r="B276" s="1" t="s">
        <v>82</v>
      </c>
      <c r="C276" s="2" t="s">
        <v>44</v>
      </c>
      <c r="D276" s="73" t="e">
        <f>+'presupuesto de obra'!D285-#REF!</f>
        <v>#REF!</v>
      </c>
      <c r="E276" s="55">
        <v>205850</v>
      </c>
      <c r="F276" s="27" t="e">
        <f>+E276*D276</f>
        <v>#REF!</v>
      </c>
      <c r="G276" s="49"/>
      <c r="H276" s="49"/>
      <c r="I276" s="49"/>
      <c r="J276" s="49"/>
      <c r="K276" s="49"/>
    </row>
    <row r="277" spans="1:11" ht="13.5" thickBot="1" x14ac:dyDescent="0.25">
      <c r="A277" s="2"/>
      <c r="B277" s="1"/>
      <c r="C277" s="2"/>
      <c r="D277" s="74"/>
      <c r="E277" s="56" t="s">
        <v>45</v>
      </c>
      <c r="F277" s="84" t="e">
        <f>SUM(F273:F276)</f>
        <v>#REF!</v>
      </c>
      <c r="G277" s="49"/>
      <c r="H277" s="49"/>
      <c r="I277" s="49"/>
      <c r="J277" s="49"/>
      <c r="K277" s="49"/>
    </row>
    <row r="278" spans="1:11" x14ac:dyDescent="0.2">
      <c r="A278" s="87">
        <v>1.1200000000000001</v>
      </c>
      <c r="B278" s="8" t="s">
        <v>179</v>
      </c>
      <c r="C278" s="368"/>
      <c r="D278" s="363"/>
      <c r="E278" s="363"/>
      <c r="F278" s="364"/>
      <c r="G278" s="49"/>
      <c r="H278" s="49"/>
      <c r="I278" s="49"/>
      <c r="J278" s="49"/>
      <c r="K278" s="49"/>
    </row>
    <row r="279" spans="1:11" x14ac:dyDescent="0.2">
      <c r="A279" s="2">
        <v>1</v>
      </c>
      <c r="B279" s="1" t="s">
        <v>83</v>
      </c>
      <c r="C279" s="2" t="s">
        <v>60</v>
      </c>
      <c r="D279" s="73" t="e">
        <f>+'presupuesto de obra'!D55-#REF!</f>
        <v>#REF!</v>
      </c>
      <c r="E279" s="3">
        <f>+E267</f>
        <v>5740</v>
      </c>
      <c r="F279" s="20" t="e">
        <f>+E279*D279</f>
        <v>#REF!</v>
      </c>
      <c r="G279" s="49"/>
      <c r="H279" s="49"/>
      <c r="I279" s="49"/>
      <c r="J279" s="49"/>
      <c r="K279" s="49"/>
    </row>
    <row r="280" spans="1:11" ht="15" x14ac:dyDescent="0.2">
      <c r="A280" s="2">
        <v>2</v>
      </c>
      <c r="B280" s="1" t="s">
        <v>207</v>
      </c>
      <c r="C280" s="2" t="s">
        <v>61</v>
      </c>
      <c r="D280" s="73" t="e">
        <f>+'presupuesto de obra'!D56-#REF!</f>
        <v>#REF!</v>
      </c>
      <c r="E280" s="3">
        <f>+E268</f>
        <v>18419</v>
      </c>
      <c r="F280" s="20" t="e">
        <f>+E280*D280</f>
        <v>#REF!</v>
      </c>
      <c r="G280" s="49"/>
      <c r="H280" s="49"/>
      <c r="I280" s="49"/>
      <c r="J280" s="49"/>
      <c r="K280" s="49"/>
    </row>
    <row r="281" spans="1:11" ht="13.5" thickBot="1" x14ac:dyDescent="0.25">
      <c r="A281" s="2">
        <v>3</v>
      </c>
      <c r="B281" s="1" t="s">
        <v>169</v>
      </c>
      <c r="C281" s="2" t="s">
        <v>44</v>
      </c>
      <c r="D281" s="73" t="e">
        <f>+'presupuesto de obra'!D57-#REF!</f>
        <v>#REF!</v>
      </c>
      <c r="E281" s="55">
        <v>93822</v>
      </c>
      <c r="F281" s="27" t="e">
        <f>+D281*E281</f>
        <v>#REF!</v>
      </c>
      <c r="G281" s="49"/>
      <c r="H281" s="49"/>
      <c r="I281" s="49"/>
      <c r="J281" s="49"/>
      <c r="K281" s="49"/>
    </row>
    <row r="282" spans="1:11" ht="13.5" thickBot="1" x14ac:dyDescent="0.25">
      <c r="A282" s="2"/>
      <c r="B282" s="1"/>
      <c r="C282" s="2"/>
      <c r="D282" s="74"/>
      <c r="E282" s="56" t="s">
        <v>45</v>
      </c>
      <c r="F282" s="84" t="e">
        <f>SUM(F279:F281)</f>
        <v>#REF!</v>
      </c>
      <c r="G282" s="49"/>
      <c r="H282" s="49"/>
      <c r="I282" s="49"/>
      <c r="J282" s="49"/>
      <c r="K282" s="49"/>
    </row>
    <row r="283" spans="1:11" x14ac:dyDescent="0.2">
      <c r="A283" s="87">
        <v>1.1299999999999999</v>
      </c>
      <c r="B283" s="8" t="s">
        <v>180</v>
      </c>
      <c r="C283" s="368"/>
      <c r="D283" s="363"/>
      <c r="E283" s="363"/>
      <c r="F283" s="364"/>
      <c r="G283" s="49"/>
      <c r="H283" s="49"/>
      <c r="I283" s="49"/>
      <c r="J283" s="49"/>
      <c r="K283" s="49"/>
    </row>
    <row r="284" spans="1:11" ht="14.25" x14ac:dyDescent="0.2">
      <c r="A284" s="2">
        <v>1</v>
      </c>
      <c r="B284" s="9" t="str">
        <f>+B279</f>
        <v>Lozalizacion y replanteo</v>
      </c>
      <c r="C284" s="19" t="s">
        <v>170</v>
      </c>
      <c r="D284" s="73" t="e">
        <f>+'presupuesto de obra'!D288-#REF!</f>
        <v>#REF!</v>
      </c>
      <c r="E284" s="3">
        <v>5740</v>
      </c>
      <c r="F284" s="20" t="e">
        <f t="shared" ref="F284:F291" si="10">+E284*D284</f>
        <v>#REF!</v>
      </c>
      <c r="G284" s="49"/>
      <c r="H284" s="49"/>
      <c r="I284" s="49"/>
      <c r="J284" s="49"/>
      <c r="K284" s="49"/>
    </row>
    <row r="285" spans="1:11" ht="15" x14ac:dyDescent="0.2">
      <c r="A285" s="2">
        <v>2</v>
      </c>
      <c r="B285" s="9" t="str">
        <f>+B268</f>
        <v>Excavacion a maquina con retiro de sobrantes</v>
      </c>
      <c r="C285" s="2" t="s">
        <v>61</v>
      </c>
      <c r="D285" s="73" t="e">
        <f>+'presupuesto de obra'!D289-#REF!</f>
        <v>#REF!</v>
      </c>
      <c r="E285" s="3">
        <f>E268</f>
        <v>18419</v>
      </c>
      <c r="F285" s="20" t="e">
        <f t="shared" si="10"/>
        <v>#REF!</v>
      </c>
      <c r="G285" s="49"/>
      <c r="H285" s="49"/>
      <c r="I285" s="49"/>
      <c r="J285" s="49"/>
      <c r="K285" s="49"/>
    </row>
    <row r="286" spans="1:11" x14ac:dyDescent="0.2">
      <c r="A286" s="2">
        <v>3</v>
      </c>
      <c r="B286" s="9" t="s">
        <v>171</v>
      </c>
      <c r="C286" s="19" t="s">
        <v>44</v>
      </c>
      <c r="D286" s="73" t="e">
        <f>+'presupuesto de obra'!D290-#REF!</f>
        <v>#REF!</v>
      </c>
      <c r="E286" s="3">
        <v>30538</v>
      </c>
      <c r="F286" s="20" t="e">
        <f t="shared" si="10"/>
        <v>#REF!</v>
      </c>
      <c r="G286" s="49"/>
      <c r="H286" s="49"/>
      <c r="I286" s="49"/>
      <c r="J286" s="49"/>
      <c r="K286" s="49"/>
    </row>
    <row r="287" spans="1:11" x14ac:dyDescent="0.2">
      <c r="A287" s="2">
        <v>4</v>
      </c>
      <c r="B287" s="9" t="s">
        <v>172</v>
      </c>
      <c r="C287" s="2" t="s">
        <v>44</v>
      </c>
      <c r="D287" s="73" t="e">
        <f>+'presupuesto de obra'!D291-#REF!</f>
        <v>#REF!</v>
      </c>
      <c r="E287" s="3">
        <v>19384</v>
      </c>
      <c r="F287" s="20" t="e">
        <f t="shared" si="10"/>
        <v>#REF!</v>
      </c>
      <c r="G287" s="49"/>
      <c r="H287" s="49"/>
      <c r="I287" s="49"/>
      <c r="J287" s="49"/>
      <c r="K287" s="49"/>
    </row>
    <row r="288" spans="1:11" ht="14.25" x14ac:dyDescent="0.2">
      <c r="A288" s="2">
        <v>5</v>
      </c>
      <c r="B288" s="9" t="s">
        <v>173</v>
      </c>
      <c r="C288" s="19" t="s">
        <v>170</v>
      </c>
      <c r="D288" s="73" t="e">
        <f>+'presupuesto de obra'!D292-#REF!</f>
        <v>#REF!</v>
      </c>
      <c r="E288" s="3">
        <v>2947</v>
      </c>
      <c r="F288" s="20" t="e">
        <f t="shared" si="10"/>
        <v>#REF!</v>
      </c>
      <c r="G288" s="49"/>
      <c r="H288" s="49"/>
      <c r="I288" s="49"/>
      <c r="J288" s="49"/>
      <c r="K288" s="49"/>
    </row>
    <row r="289" spans="1:11" ht="15" x14ac:dyDescent="0.2">
      <c r="A289" s="2">
        <v>6</v>
      </c>
      <c r="B289" s="9" t="str">
        <f>+B254</f>
        <v>Suministro e intalacion de grava fina</v>
      </c>
      <c r="C289" s="2" t="s">
        <v>61</v>
      </c>
      <c r="D289" s="73" t="e">
        <f>+'presupuesto de obra'!D293-#REF!</f>
        <v>#REF!</v>
      </c>
      <c r="E289" s="3">
        <v>104882</v>
      </c>
      <c r="F289" s="20" t="e">
        <f t="shared" si="10"/>
        <v>#REF!</v>
      </c>
      <c r="G289" s="106"/>
      <c r="H289" s="106"/>
      <c r="I289" s="106"/>
      <c r="J289" s="49"/>
      <c r="K289" s="49"/>
    </row>
    <row r="290" spans="1:11" x14ac:dyDescent="0.2">
      <c r="A290" s="2">
        <v>7</v>
      </c>
      <c r="B290" s="9" t="s">
        <v>174</v>
      </c>
      <c r="C290" s="2" t="s">
        <v>44</v>
      </c>
      <c r="D290" s="73" t="e">
        <f>+'presupuesto de obra'!D295-#REF!</f>
        <v>#REF!</v>
      </c>
      <c r="E290" s="3">
        <v>41478</v>
      </c>
      <c r="F290" s="20" t="e">
        <f t="shared" si="10"/>
        <v>#REF!</v>
      </c>
      <c r="G290" s="49"/>
      <c r="H290" s="49"/>
      <c r="I290" s="49"/>
      <c r="J290" s="49"/>
      <c r="K290" s="49"/>
    </row>
    <row r="291" spans="1:11" ht="26.25" thickBot="1" x14ac:dyDescent="0.25">
      <c r="A291" s="2">
        <v>8</v>
      </c>
      <c r="B291" s="9" t="s">
        <v>49</v>
      </c>
      <c r="C291" s="2" t="s">
        <v>61</v>
      </c>
      <c r="D291" s="73" t="e">
        <f>+'presupuesto de obra'!D296-#REF!</f>
        <v>#REF!</v>
      </c>
      <c r="E291" s="55">
        <v>10949</v>
      </c>
      <c r="F291" s="27" t="e">
        <f t="shared" si="10"/>
        <v>#REF!</v>
      </c>
      <c r="G291" s="49"/>
      <c r="H291" s="49"/>
      <c r="I291" s="49"/>
      <c r="J291" s="49"/>
      <c r="K291" s="49"/>
    </row>
    <row r="292" spans="1:11" ht="13.5" thickBot="1" x14ac:dyDescent="0.25">
      <c r="A292" s="2"/>
      <c r="B292" s="1"/>
      <c r="C292" s="2"/>
      <c r="D292" s="74"/>
      <c r="E292" s="56" t="s">
        <v>45</v>
      </c>
      <c r="F292" s="84" t="e">
        <f>SUM(F284:F291)</f>
        <v>#REF!</v>
      </c>
      <c r="G292" s="49"/>
      <c r="H292" s="49"/>
      <c r="I292" s="49"/>
      <c r="J292" s="49"/>
      <c r="K292" s="49"/>
    </row>
    <row r="293" spans="1:11" x14ac:dyDescent="0.2">
      <c r="A293" s="87">
        <v>1.1399999999999999</v>
      </c>
      <c r="B293" s="8" t="s">
        <v>50</v>
      </c>
      <c r="C293" s="368"/>
      <c r="D293" s="363"/>
      <c r="E293" s="363"/>
      <c r="F293" s="364"/>
      <c r="G293" s="49"/>
      <c r="H293" s="49"/>
      <c r="I293" s="49"/>
      <c r="J293" s="49"/>
      <c r="K293" s="49"/>
    </row>
    <row r="294" spans="1:11" ht="13.5" thickBot="1" x14ac:dyDescent="0.25">
      <c r="A294" s="2">
        <v>1</v>
      </c>
      <c r="B294" s="1" t="s">
        <v>51</v>
      </c>
      <c r="C294" s="2" t="s">
        <v>60</v>
      </c>
      <c r="D294" s="73" t="e">
        <f>+'presupuesto de obra'!D299-#REF!</f>
        <v>#REF!</v>
      </c>
      <c r="E294" s="55">
        <v>19345</v>
      </c>
      <c r="F294" s="27" t="e">
        <f>D294*E294</f>
        <v>#REF!</v>
      </c>
      <c r="G294" s="49"/>
      <c r="H294" s="49"/>
      <c r="I294" s="49"/>
      <c r="J294" s="49"/>
      <c r="K294" s="49"/>
    </row>
    <row r="295" spans="1:11" ht="13.5" thickBot="1" x14ac:dyDescent="0.25">
      <c r="A295" s="2"/>
      <c r="B295" s="1"/>
      <c r="C295" s="2"/>
      <c r="D295" s="74"/>
      <c r="E295" s="56" t="s">
        <v>45</v>
      </c>
      <c r="F295" s="84" t="e">
        <f>SUM(F294)</f>
        <v>#REF!</v>
      </c>
      <c r="G295" s="49"/>
      <c r="H295" s="49"/>
      <c r="I295" s="49"/>
      <c r="J295" s="49"/>
      <c r="K295" s="49"/>
    </row>
    <row r="296" spans="1:11" x14ac:dyDescent="0.2">
      <c r="A296" s="87">
        <v>1.1499999999999999</v>
      </c>
      <c r="B296" s="8" t="s">
        <v>99</v>
      </c>
      <c r="C296" s="2"/>
      <c r="D296" s="73"/>
      <c r="E296" s="54"/>
      <c r="F296" s="30"/>
      <c r="G296" s="49"/>
      <c r="H296" s="49"/>
      <c r="I296" s="49"/>
      <c r="J296" s="49"/>
      <c r="K296" s="49"/>
    </row>
    <row r="297" spans="1:11" x14ac:dyDescent="0.2">
      <c r="A297" s="87" t="s">
        <v>181</v>
      </c>
      <c r="B297" s="8" t="s">
        <v>95</v>
      </c>
      <c r="C297" s="2"/>
      <c r="D297" s="73"/>
      <c r="E297" s="3"/>
      <c r="F297" s="20"/>
      <c r="G297" s="49"/>
      <c r="H297" s="49"/>
      <c r="I297" s="49"/>
      <c r="J297" s="49"/>
      <c r="K297" s="49"/>
    </row>
    <row r="298" spans="1:11" ht="38.25" x14ac:dyDescent="0.2">
      <c r="A298" s="5">
        <v>1</v>
      </c>
      <c r="B298" s="9" t="s">
        <v>106</v>
      </c>
      <c r="C298" s="5" t="s">
        <v>46</v>
      </c>
      <c r="D298" s="73" t="e">
        <f>+'presupuesto de obra'!D303-#REF!</f>
        <v>#REF!</v>
      </c>
      <c r="E298" s="4">
        <v>310000000</v>
      </c>
      <c r="F298" s="90" t="e">
        <f>+E298*D298</f>
        <v>#REF!</v>
      </c>
      <c r="G298" s="49"/>
      <c r="H298" s="49"/>
      <c r="I298" s="49"/>
      <c r="J298" s="49"/>
      <c r="K298" s="49"/>
    </row>
    <row r="299" spans="1:11" ht="51.75" thickBot="1" x14ac:dyDescent="0.25">
      <c r="A299" s="5">
        <v>2</v>
      </c>
      <c r="B299" s="9" t="s">
        <v>154</v>
      </c>
      <c r="C299" s="5" t="s">
        <v>46</v>
      </c>
      <c r="D299" s="73" t="e">
        <f>+'presupuesto de obra'!D304-#REF!</f>
        <v>#REF!</v>
      </c>
      <c r="E299" s="58">
        <v>2800000</v>
      </c>
      <c r="F299" s="91" t="e">
        <f>+E299*D299</f>
        <v>#REF!</v>
      </c>
      <c r="G299" s="49"/>
      <c r="H299" s="49"/>
      <c r="I299" s="49"/>
      <c r="J299" s="49"/>
      <c r="K299" s="49"/>
    </row>
    <row r="300" spans="1:11" ht="13.5" thickBot="1" x14ac:dyDescent="0.25">
      <c r="A300" s="2"/>
      <c r="B300" s="1"/>
      <c r="C300" s="2"/>
      <c r="D300" s="74"/>
      <c r="E300" s="56" t="s">
        <v>45</v>
      </c>
      <c r="F300" s="84" t="e">
        <f>SUM(F298:F299)</f>
        <v>#REF!</v>
      </c>
      <c r="G300" s="49"/>
      <c r="H300" s="49"/>
      <c r="I300" s="49"/>
      <c r="J300" s="49"/>
      <c r="K300" s="49"/>
    </row>
    <row r="301" spans="1:11" x14ac:dyDescent="0.2">
      <c r="A301" s="87" t="s">
        <v>182</v>
      </c>
      <c r="B301" s="8" t="s">
        <v>100</v>
      </c>
      <c r="C301" s="2"/>
      <c r="D301" s="73"/>
      <c r="E301" s="54"/>
      <c r="F301" s="30"/>
      <c r="G301" s="49"/>
      <c r="H301" s="49"/>
      <c r="I301" s="49"/>
      <c r="J301" s="49"/>
      <c r="K301" s="49"/>
    </row>
    <row r="302" spans="1:11" x14ac:dyDescent="0.2">
      <c r="A302" s="2">
        <v>1</v>
      </c>
      <c r="B302" s="9" t="s">
        <v>96</v>
      </c>
      <c r="C302" s="2" t="s">
        <v>46</v>
      </c>
      <c r="D302" s="73" t="e">
        <f>+'presupuesto de obra'!D307-#REF!</f>
        <v>#REF!</v>
      </c>
      <c r="E302" s="3">
        <v>132000</v>
      </c>
      <c r="F302" s="20" t="e">
        <f>+E302*D302</f>
        <v>#REF!</v>
      </c>
      <c r="G302" s="49"/>
      <c r="H302" s="49"/>
      <c r="I302" s="49"/>
      <c r="J302" s="49"/>
      <c r="K302" s="49"/>
    </row>
    <row r="303" spans="1:11" ht="25.5" x14ac:dyDescent="0.2">
      <c r="A303" s="2">
        <v>2</v>
      </c>
      <c r="B303" s="9" t="s">
        <v>97</v>
      </c>
      <c r="C303" s="2" t="s">
        <v>46</v>
      </c>
      <c r="D303" s="73" t="e">
        <f>+'presupuesto de obra'!D308-#REF!</f>
        <v>#REF!</v>
      </c>
      <c r="E303" s="3">
        <v>336000</v>
      </c>
      <c r="F303" s="20" t="e">
        <f>+E303*D303</f>
        <v>#REF!</v>
      </c>
      <c r="G303" s="49"/>
      <c r="H303" s="49"/>
      <c r="I303" s="49"/>
      <c r="J303" s="49"/>
      <c r="K303" s="49"/>
    </row>
    <row r="304" spans="1:11" x14ac:dyDescent="0.2">
      <c r="A304" s="2">
        <v>3</v>
      </c>
      <c r="B304" s="9" t="s">
        <v>94</v>
      </c>
      <c r="C304" s="2" t="s">
        <v>44</v>
      </c>
      <c r="D304" s="73" t="e">
        <f>+'presupuesto de obra'!D309-#REF!</f>
        <v>#REF!</v>
      </c>
      <c r="E304" s="3">
        <v>78000</v>
      </c>
      <c r="F304" s="20" t="e">
        <f>+E304*D304</f>
        <v>#REF!</v>
      </c>
      <c r="G304" s="49"/>
      <c r="H304" s="49"/>
      <c r="I304" s="49"/>
      <c r="J304" s="49"/>
      <c r="K304" s="49"/>
    </row>
    <row r="305" spans="1:11" ht="26.25" thickBot="1" x14ac:dyDescent="0.25">
      <c r="A305" s="2">
        <v>4</v>
      </c>
      <c r="B305" s="9" t="s">
        <v>101</v>
      </c>
      <c r="C305" s="2" t="s">
        <v>30</v>
      </c>
      <c r="D305" s="73" t="e">
        <f>+'presupuesto de obra'!D310-#REF!</f>
        <v>#REF!</v>
      </c>
      <c r="E305" s="55">
        <v>8500000</v>
      </c>
      <c r="F305" s="20" t="e">
        <f>+E305*D305</f>
        <v>#REF!</v>
      </c>
      <c r="G305" s="49"/>
      <c r="H305" s="49"/>
      <c r="I305" s="49"/>
      <c r="J305" s="49"/>
      <c r="K305" s="49"/>
    </row>
    <row r="306" spans="1:11" ht="13.5" thickBot="1" x14ac:dyDescent="0.25">
      <c r="A306" s="2"/>
      <c r="B306" s="1"/>
      <c r="C306" s="2"/>
      <c r="D306" s="74"/>
      <c r="E306" s="56" t="s">
        <v>45</v>
      </c>
      <c r="F306" s="84" t="e">
        <f>SUM(F302:F305)</f>
        <v>#REF!</v>
      </c>
      <c r="G306" s="49"/>
      <c r="H306" s="49"/>
      <c r="I306" s="49"/>
      <c r="J306" s="49"/>
      <c r="K306" s="49"/>
    </row>
    <row r="307" spans="1:11" x14ac:dyDescent="0.2">
      <c r="A307" s="87" t="s">
        <v>183</v>
      </c>
      <c r="B307" s="10" t="s">
        <v>104</v>
      </c>
      <c r="C307" s="2"/>
      <c r="D307" s="73"/>
      <c r="E307" s="54"/>
      <c r="F307" s="30"/>
      <c r="G307" s="49"/>
      <c r="H307" s="49"/>
      <c r="I307" s="49"/>
      <c r="J307" s="49"/>
      <c r="K307" s="49"/>
    </row>
    <row r="308" spans="1:11" ht="64.5" thickBot="1" x14ac:dyDescent="0.25">
      <c r="A308" s="5">
        <v>1</v>
      </c>
      <c r="B308" s="9" t="s">
        <v>110</v>
      </c>
      <c r="C308" s="5" t="s">
        <v>46</v>
      </c>
      <c r="D308" s="73" t="e">
        <f>+'presupuesto de obra'!D313-#REF!</f>
        <v>#REF!</v>
      </c>
      <c r="E308" s="58">
        <v>54000000</v>
      </c>
      <c r="F308" s="91" t="e">
        <f>+E308*D308</f>
        <v>#REF!</v>
      </c>
      <c r="G308" s="106"/>
      <c r="H308" s="106"/>
      <c r="I308" s="106"/>
      <c r="J308" s="49"/>
      <c r="K308" s="49"/>
    </row>
    <row r="309" spans="1:11" ht="13.5" thickBot="1" x14ac:dyDescent="0.25">
      <c r="A309" s="2"/>
      <c r="B309" s="1"/>
      <c r="C309" s="2"/>
      <c r="D309" s="74"/>
      <c r="E309" s="56" t="s">
        <v>45</v>
      </c>
      <c r="F309" s="92" t="e">
        <f>SUM(F308)</f>
        <v>#REF!</v>
      </c>
      <c r="G309" s="49"/>
      <c r="H309" s="49"/>
      <c r="I309" s="49"/>
      <c r="J309" s="49"/>
      <c r="K309" s="49"/>
    </row>
    <row r="310" spans="1:11" x14ac:dyDescent="0.2">
      <c r="A310" s="87" t="s">
        <v>184</v>
      </c>
      <c r="B310" s="10" t="s">
        <v>105</v>
      </c>
      <c r="C310" s="2"/>
      <c r="D310" s="73"/>
      <c r="E310" s="54"/>
      <c r="F310" s="30"/>
      <c r="G310" s="49"/>
      <c r="H310" s="49"/>
      <c r="I310" s="49"/>
      <c r="J310" s="49"/>
      <c r="K310" s="49"/>
    </row>
    <row r="311" spans="1:11" ht="39" thickBot="1" x14ac:dyDescent="0.25">
      <c r="A311" s="5">
        <v>1</v>
      </c>
      <c r="B311" s="9" t="s">
        <v>262</v>
      </c>
      <c r="C311" s="5" t="s">
        <v>46</v>
      </c>
      <c r="D311" s="73" t="e">
        <f>+'presupuesto de obra'!D316-#REF!</f>
        <v>#REF!</v>
      </c>
      <c r="E311" s="58">
        <v>280000000</v>
      </c>
      <c r="F311" s="91" t="e">
        <f>+E311*D311</f>
        <v>#REF!</v>
      </c>
      <c r="G311" s="49"/>
      <c r="H311" s="49"/>
      <c r="I311" s="49"/>
      <c r="J311" s="49"/>
      <c r="K311" s="49"/>
    </row>
    <row r="312" spans="1:11" ht="13.5" thickBot="1" x14ac:dyDescent="0.25">
      <c r="A312" s="2"/>
      <c r="B312" s="9"/>
      <c r="C312" s="2"/>
      <c r="D312" s="74"/>
      <c r="E312" s="56" t="s">
        <v>45</v>
      </c>
      <c r="F312" s="84" t="e">
        <f>SUM(F311)</f>
        <v>#REF!</v>
      </c>
      <c r="G312" s="49"/>
      <c r="H312" s="49"/>
      <c r="I312" s="49"/>
      <c r="J312" s="49"/>
      <c r="K312" s="49"/>
    </row>
    <row r="313" spans="1:11" x14ac:dyDescent="0.2">
      <c r="A313" s="87" t="s">
        <v>185</v>
      </c>
      <c r="B313" s="10" t="s">
        <v>102</v>
      </c>
      <c r="C313" s="2"/>
      <c r="D313" s="73"/>
      <c r="E313" s="54"/>
      <c r="F313" s="30"/>
      <c r="G313" s="49"/>
      <c r="H313" s="49"/>
      <c r="I313" s="49"/>
      <c r="J313" s="49"/>
      <c r="K313" s="49"/>
    </row>
    <row r="314" spans="1:11" ht="51.75" thickBot="1" x14ac:dyDescent="0.25">
      <c r="A314" s="5">
        <v>1</v>
      </c>
      <c r="B314" s="9" t="s">
        <v>103</v>
      </c>
      <c r="C314" s="5" t="s">
        <v>46</v>
      </c>
      <c r="D314" s="73" t="e">
        <f>+'presupuesto de obra'!D319-#REF!</f>
        <v>#REF!</v>
      </c>
      <c r="E314" s="58">
        <v>60000000</v>
      </c>
      <c r="F314" s="91" t="e">
        <f>+E314*D314</f>
        <v>#REF!</v>
      </c>
      <c r="G314" s="106"/>
      <c r="H314" s="49"/>
      <c r="I314" s="49"/>
      <c r="J314" s="49"/>
      <c r="K314" s="49"/>
    </row>
    <row r="315" spans="1:11" ht="13.5" thickBot="1" x14ac:dyDescent="0.25">
      <c r="A315" s="2"/>
      <c r="B315" s="1"/>
      <c r="C315" s="2"/>
      <c r="D315" s="74"/>
      <c r="E315" s="56" t="s">
        <v>45</v>
      </c>
      <c r="F315" s="84" t="e">
        <f>SUM(F314)</f>
        <v>#REF!</v>
      </c>
      <c r="G315" s="106"/>
      <c r="H315" s="49"/>
      <c r="I315" s="49"/>
      <c r="J315" s="49"/>
      <c r="K315" s="49"/>
    </row>
    <row r="316" spans="1:11" ht="38.25" x14ac:dyDescent="0.2">
      <c r="A316" s="93" t="s">
        <v>186</v>
      </c>
      <c r="B316" s="10" t="s">
        <v>156</v>
      </c>
      <c r="C316" s="2"/>
      <c r="D316" s="73"/>
      <c r="E316" s="54"/>
      <c r="F316" s="30"/>
      <c r="G316" s="49"/>
      <c r="H316" s="49"/>
      <c r="I316" s="49"/>
      <c r="J316" s="49"/>
      <c r="K316" s="49"/>
    </row>
    <row r="317" spans="1:11" ht="25.5" x14ac:dyDescent="0.2">
      <c r="A317" s="2">
        <v>1</v>
      </c>
      <c r="B317" s="9" t="s">
        <v>108</v>
      </c>
      <c r="C317" s="2" t="s">
        <v>46</v>
      </c>
      <c r="D317" s="73" t="e">
        <f>+'presupuesto de obra'!D322-#REF!</f>
        <v>#REF!</v>
      </c>
      <c r="E317" s="3">
        <v>480000</v>
      </c>
      <c r="F317" s="20" t="e">
        <f>+E317*D317</f>
        <v>#REF!</v>
      </c>
      <c r="G317" s="49"/>
      <c r="H317" s="49"/>
      <c r="I317" s="49"/>
      <c r="J317" s="49"/>
      <c r="K317" s="49"/>
    </row>
    <row r="318" spans="1:11" ht="25.5" x14ac:dyDescent="0.2">
      <c r="A318" s="2">
        <v>2</v>
      </c>
      <c r="B318" s="9" t="s">
        <v>107</v>
      </c>
      <c r="C318" s="2" t="s">
        <v>44</v>
      </c>
      <c r="D318" s="73" t="e">
        <f>+'presupuesto de obra'!D323-#REF!</f>
        <v>#REF!</v>
      </c>
      <c r="E318" s="3">
        <v>114000</v>
      </c>
      <c r="F318" s="20" t="e">
        <f>+E318*D318</f>
        <v>#REF!</v>
      </c>
      <c r="G318" s="49"/>
      <c r="H318" s="49"/>
      <c r="I318" s="49"/>
      <c r="J318" s="49"/>
      <c r="K318" s="49"/>
    </row>
    <row r="319" spans="1:11" ht="63.75" x14ac:dyDescent="0.2">
      <c r="A319" s="5">
        <v>3</v>
      </c>
      <c r="B319" s="9" t="s">
        <v>111</v>
      </c>
      <c r="C319" s="5" t="s">
        <v>46</v>
      </c>
      <c r="D319" s="73" t="e">
        <f>+'presupuesto de obra'!D324-#REF!</f>
        <v>#REF!</v>
      </c>
      <c r="E319" s="4">
        <v>42000000</v>
      </c>
      <c r="F319" s="20" t="e">
        <f>+E319*D319</f>
        <v>#REF!</v>
      </c>
      <c r="G319" s="49"/>
      <c r="H319" s="49"/>
      <c r="I319" s="49"/>
      <c r="J319" s="49"/>
      <c r="K319" s="49"/>
    </row>
    <row r="320" spans="1:11" ht="25.5" x14ac:dyDescent="0.2">
      <c r="A320" s="5">
        <v>4</v>
      </c>
      <c r="B320" s="9" t="s">
        <v>109</v>
      </c>
      <c r="C320" s="5" t="s">
        <v>46</v>
      </c>
      <c r="D320" s="73" t="e">
        <f>+'presupuesto de obra'!D325-#REF!</f>
        <v>#REF!</v>
      </c>
      <c r="E320" s="4">
        <v>9600000</v>
      </c>
      <c r="F320" s="20" t="e">
        <f>+E320*D320</f>
        <v>#REF!</v>
      </c>
      <c r="G320" s="49"/>
      <c r="H320" s="49"/>
      <c r="I320" s="49"/>
      <c r="J320" s="49"/>
      <c r="K320" s="49"/>
    </row>
    <row r="321" spans="1:11" ht="39" thickBot="1" x14ac:dyDescent="0.25">
      <c r="A321" s="5">
        <v>5</v>
      </c>
      <c r="B321" s="9" t="s">
        <v>157</v>
      </c>
      <c r="C321" s="5" t="s">
        <v>46</v>
      </c>
      <c r="D321" s="73" t="e">
        <f>+'presupuesto de obra'!D326-#REF!</f>
        <v>#REF!</v>
      </c>
      <c r="E321" s="58">
        <v>66000000</v>
      </c>
      <c r="F321" s="20" t="e">
        <f>+E321*D321</f>
        <v>#REF!</v>
      </c>
      <c r="G321" s="49"/>
      <c r="H321" s="49"/>
      <c r="I321" s="49"/>
      <c r="J321" s="49"/>
      <c r="K321" s="49"/>
    </row>
    <row r="322" spans="1:11" ht="13.5" thickBot="1" x14ac:dyDescent="0.25">
      <c r="A322" s="2"/>
      <c r="B322" s="1"/>
      <c r="C322" s="2"/>
      <c r="D322" s="74"/>
      <c r="E322" s="56" t="s">
        <v>45</v>
      </c>
      <c r="F322" s="84" t="e">
        <f>SUM(F317:F321)</f>
        <v>#REF!</v>
      </c>
      <c r="G322" s="49"/>
      <c r="H322" s="49"/>
      <c r="I322" s="49"/>
      <c r="J322" s="49"/>
      <c r="K322" s="49"/>
    </row>
    <row r="323" spans="1:11" ht="25.5" x14ac:dyDescent="0.2">
      <c r="A323" s="87" t="s">
        <v>187</v>
      </c>
      <c r="B323" s="10" t="s">
        <v>117</v>
      </c>
      <c r="C323" s="2"/>
      <c r="D323" s="73"/>
      <c r="E323" s="54"/>
      <c r="F323" s="30"/>
      <c r="G323" s="49"/>
      <c r="H323" s="49"/>
      <c r="I323" s="49"/>
      <c r="J323" s="49"/>
      <c r="K323" s="49"/>
    </row>
    <row r="324" spans="1:11" ht="51" x14ac:dyDescent="0.2">
      <c r="A324" s="5">
        <v>1</v>
      </c>
      <c r="B324" s="9" t="s">
        <v>116</v>
      </c>
      <c r="C324" s="5" t="s">
        <v>44</v>
      </c>
      <c r="D324" s="73" t="e">
        <f>+'presupuesto de obra'!D329-#REF!</f>
        <v>#REF!</v>
      </c>
      <c r="E324" s="4">
        <v>3580000</v>
      </c>
      <c r="F324" s="90" t="e">
        <f t="shared" ref="F324:F329" si="11">+E324*D324</f>
        <v>#REF!</v>
      </c>
    </row>
    <row r="325" spans="1:11" ht="63.75" x14ac:dyDescent="0.2">
      <c r="A325" s="5">
        <v>2</v>
      </c>
      <c r="B325" s="9" t="s">
        <v>112</v>
      </c>
      <c r="C325" s="5" t="s">
        <v>44</v>
      </c>
      <c r="D325" s="73" t="e">
        <f>+'presupuesto de obra'!D330-#REF!</f>
        <v>#REF!</v>
      </c>
      <c r="E325" s="4">
        <v>108400</v>
      </c>
      <c r="F325" s="90" t="e">
        <f t="shared" si="11"/>
        <v>#REF!</v>
      </c>
    </row>
    <row r="326" spans="1:11" ht="63.75" x14ac:dyDescent="0.2">
      <c r="A326" s="5">
        <v>3</v>
      </c>
      <c r="B326" s="9" t="s">
        <v>113</v>
      </c>
      <c r="C326" s="5" t="s">
        <v>44</v>
      </c>
      <c r="D326" s="73" t="e">
        <f>+'presupuesto de obra'!D331-#REF!</f>
        <v>#REF!</v>
      </c>
      <c r="E326" s="4">
        <v>78400</v>
      </c>
      <c r="F326" s="90" t="e">
        <f t="shared" si="11"/>
        <v>#REF!</v>
      </c>
    </row>
    <row r="327" spans="1:11" ht="63.75" x14ac:dyDescent="0.2">
      <c r="A327" s="5">
        <v>4</v>
      </c>
      <c r="B327" s="9" t="s">
        <v>114</v>
      </c>
      <c r="C327" s="5" t="s">
        <v>44</v>
      </c>
      <c r="D327" s="73" t="e">
        <f>+'presupuesto de obra'!D332-#REF!</f>
        <v>#REF!</v>
      </c>
      <c r="E327" s="4">
        <v>78400</v>
      </c>
      <c r="F327" s="90" t="e">
        <f t="shared" si="11"/>
        <v>#REF!</v>
      </c>
    </row>
    <row r="328" spans="1:11" ht="63.75" x14ac:dyDescent="0.2">
      <c r="A328" s="5">
        <v>5</v>
      </c>
      <c r="B328" s="9" t="s">
        <v>160</v>
      </c>
      <c r="C328" s="5" t="s">
        <v>44</v>
      </c>
      <c r="D328" s="73" t="e">
        <f>+'presupuesto de obra'!D333-#REF!</f>
        <v>#REF!</v>
      </c>
      <c r="E328" s="4">
        <v>34000</v>
      </c>
      <c r="F328" s="90" t="e">
        <f t="shared" si="11"/>
        <v>#REF!</v>
      </c>
    </row>
    <row r="329" spans="1:11" ht="51.75" thickBot="1" x14ac:dyDescent="0.25">
      <c r="A329" s="5">
        <v>6</v>
      </c>
      <c r="B329" s="9" t="s">
        <v>115</v>
      </c>
      <c r="C329" s="5" t="s">
        <v>44</v>
      </c>
      <c r="D329" s="73" t="e">
        <f>+'presupuesto de obra'!D334-#REF!</f>
        <v>#REF!</v>
      </c>
      <c r="E329" s="58">
        <v>274000</v>
      </c>
      <c r="F329" s="91" t="e">
        <f t="shared" si="11"/>
        <v>#REF!</v>
      </c>
    </row>
    <row r="330" spans="1:11" ht="13.5" thickBot="1" x14ac:dyDescent="0.25">
      <c r="A330" s="2"/>
      <c r="B330" s="1"/>
      <c r="C330" s="2"/>
      <c r="D330" s="74"/>
      <c r="E330" s="56" t="s">
        <v>45</v>
      </c>
      <c r="F330" s="84" t="e">
        <f>SUM(F324:F329)</f>
        <v>#REF!</v>
      </c>
    </row>
    <row r="331" spans="1:11" x14ac:dyDescent="0.2">
      <c r="A331" s="87" t="s">
        <v>188</v>
      </c>
      <c r="B331" s="10" t="s">
        <v>118</v>
      </c>
      <c r="C331" s="2"/>
      <c r="D331" s="73"/>
      <c r="E331" s="54"/>
      <c r="F331" s="30"/>
    </row>
    <row r="332" spans="1:11" x14ac:dyDescent="0.2">
      <c r="A332" s="2">
        <v>1</v>
      </c>
      <c r="B332" s="9" t="s">
        <v>119</v>
      </c>
      <c r="C332" s="2" t="s">
        <v>46</v>
      </c>
      <c r="D332" s="73" t="e">
        <f>+'presupuesto de obra'!D337-#REF!</f>
        <v>#REF!</v>
      </c>
      <c r="E332" s="3">
        <v>2016000</v>
      </c>
      <c r="F332" s="20" t="e">
        <f t="shared" ref="F332:F340" si="12">+E332*D332</f>
        <v>#REF!</v>
      </c>
    </row>
    <row r="333" spans="1:11" x14ac:dyDescent="0.2">
      <c r="A333" s="2">
        <v>2</v>
      </c>
      <c r="B333" s="9" t="s">
        <v>120</v>
      </c>
      <c r="C333" s="2" t="s">
        <v>46</v>
      </c>
      <c r="D333" s="73" t="e">
        <f>+'presupuesto de obra'!D338-#REF!</f>
        <v>#REF!</v>
      </c>
      <c r="E333" s="3">
        <v>1104000</v>
      </c>
      <c r="F333" s="20" t="e">
        <f t="shared" si="12"/>
        <v>#REF!</v>
      </c>
    </row>
    <row r="334" spans="1:11" ht="25.5" x14ac:dyDescent="0.2">
      <c r="A334" s="2">
        <v>3</v>
      </c>
      <c r="B334" s="9" t="s">
        <v>121</v>
      </c>
      <c r="C334" s="2" t="s">
        <v>46</v>
      </c>
      <c r="D334" s="73" t="e">
        <f>+'presupuesto de obra'!D339-#REF!</f>
        <v>#REF!</v>
      </c>
      <c r="E334" s="3">
        <v>1620000</v>
      </c>
      <c r="F334" s="20" t="e">
        <f t="shared" si="12"/>
        <v>#REF!</v>
      </c>
    </row>
    <row r="335" spans="1:11" ht="25.5" x14ac:dyDescent="0.2">
      <c r="A335" s="5">
        <v>4</v>
      </c>
      <c r="B335" s="9" t="s">
        <v>123</v>
      </c>
      <c r="C335" s="5" t="s">
        <v>46</v>
      </c>
      <c r="D335" s="73" t="e">
        <f>+'presupuesto de obra'!D340-#REF!</f>
        <v>#REF!</v>
      </c>
      <c r="E335" s="4">
        <v>552000</v>
      </c>
      <c r="F335" s="90" t="e">
        <f t="shared" si="12"/>
        <v>#REF!</v>
      </c>
    </row>
    <row r="336" spans="1:11" ht="25.5" x14ac:dyDescent="0.2">
      <c r="A336" s="5">
        <v>5</v>
      </c>
      <c r="B336" s="9" t="s">
        <v>122</v>
      </c>
      <c r="C336" s="5" t="s">
        <v>46</v>
      </c>
      <c r="D336" s="73" t="e">
        <f>+'presupuesto de obra'!D341-#REF!</f>
        <v>#REF!</v>
      </c>
      <c r="E336" s="4">
        <v>528000</v>
      </c>
      <c r="F336" s="90" t="e">
        <f t="shared" si="12"/>
        <v>#REF!</v>
      </c>
    </row>
    <row r="337" spans="1:6" ht="25.5" x14ac:dyDescent="0.2">
      <c r="A337" s="2">
        <v>6</v>
      </c>
      <c r="B337" s="9" t="s">
        <v>124</v>
      </c>
      <c r="C337" s="2" t="s">
        <v>44</v>
      </c>
      <c r="D337" s="73" t="e">
        <f>+'presupuesto de obra'!D342-#REF!</f>
        <v>#REF!</v>
      </c>
      <c r="E337" s="3">
        <v>12240</v>
      </c>
      <c r="F337" s="20" t="e">
        <f t="shared" si="12"/>
        <v>#REF!</v>
      </c>
    </row>
    <row r="338" spans="1:6" x14ac:dyDescent="0.2">
      <c r="A338" s="2">
        <v>7</v>
      </c>
      <c r="B338" s="9" t="s">
        <v>125</v>
      </c>
      <c r="C338" s="2" t="s">
        <v>44</v>
      </c>
      <c r="D338" s="73" t="e">
        <f>+'presupuesto de obra'!D343-#REF!</f>
        <v>#REF!</v>
      </c>
      <c r="E338" s="3">
        <v>11100</v>
      </c>
      <c r="F338" s="20" t="e">
        <f t="shared" si="12"/>
        <v>#REF!</v>
      </c>
    </row>
    <row r="339" spans="1:6" x14ac:dyDescent="0.2">
      <c r="A339" s="2">
        <v>8</v>
      </c>
      <c r="B339" s="9" t="s">
        <v>126</v>
      </c>
      <c r="C339" s="2" t="s">
        <v>44</v>
      </c>
      <c r="D339" s="73" t="e">
        <f>+'presupuesto de obra'!D344-#REF!</f>
        <v>#REF!</v>
      </c>
      <c r="E339" s="3">
        <v>7200</v>
      </c>
      <c r="F339" s="20" t="e">
        <f t="shared" si="12"/>
        <v>#REF!</v>
      </c>
    </row>
    <row r="340" spans="1:6" ht="13.5" thickBot="1" x14ac:dyDescent="0.25">
      <c r="A340" s="2">
        <v>9</v>
      </c>
      <c r="B340" s="9" t="s">
        <v>127</v>
      </c>
      <c r="C340" s="2" t="s">
        <v>44</v>
      </c>
      <c r="D340" s="73" t="e">
        <f>+'presupuesto de obra'!D345-#REF!</f>
        <v>#REF!</v>
      </c>
      <c r="E340" s="55">
        <v>4680</v>
      </c>
      <c r="F340" s="27" t="e">
        <f t="shared" si="12"/>
        <v>#REF!</v>
      </c>
    </row>
    <row r="341" spans="1:6" ht="13.5" thickBot="1" x14ac:dyDescent="0.25">
      <c r="A341" s="2"/>
      <c r="B341" s="1"/>
      <c r="C341" s="2"/>
      <c r="D341" s="74"/>
      <c r="E341" s="56" t="s">
        <v>45</v>
      </c>
      <c r="F341" s="84" t="e">
        <f>SUM(F332:F340)</f>
        <v>#REF!</v>
      </c>
    </row>
    <row r="342" spans="1:6" x14ac:dyDescent="0.2">
      <c r="A342" s="87" t="s">
        <v>189</v>
      </c>
      <c r="B342" s="10" t="s">
        <v>128</v>
      </c>
      <c r="C342" s="2"/>
      <c r="D342" s="73"/>
      <c r="E342" s="54"/>
      <c r="F342" s="30"/>
    </row>
    <row r="343" spans="1:6" ht="25.5" x14ac:dyDescent="0.2">
      <c r="A343" s="5">
        <v>1</v>
      </c>
      <c r="B343" s="9" t="s">
        <v>129</v>
      </c>
      <c r="C343" s="5" t="s">
        <v>46</v>
      </c>
      <c r="D343" s="73" t="e">
        <f>+'presupuesto de obra'!D348-#REF!</f>
        <v>#REF!</v>
      </c>
      <c r="E343" s="4">
        <v>2640000</v>
      </c>
      <c r="F343" s="90" t="e">
        <f t="shared" ref="F343:F357" si="13">+E343*D343</f>
        <v>#REF!</v>
      </c>
    </row>
    <row r="344" spans="1:6" ht="25.5" x14ac:dyDescent="0.2">
      <c r="A344" s="5">
        <v>2</v>
      </c>
      <c r="B344" s="9" t="s">
        <v>130</v>
      </c>
      <c r="C344" s="5" t="s">
        <v>44</v>
      </c>
      <c r="D344" s="73" t="e">
        <f>+'presupuesto de obra'!D349-#REF!</f>
        <v>#REF!</v>
      </c>
      <c r="E344" s="4">
        <v>26640</v>
      </c>
      <c r="F344" s="90" t="e">
        <f t="shared" si="13"/>
        <v>#REF!</v>
      </c>
    </row>
    <row r="345" spans="1:6" x14ac:dyDescent="0.2">
      <c r="A345" s="2">
        <v>3</v>
      </c>
      <c r="B345" s="9" t="s">
        <v>131</v>
      </c>
      <c r="C345" s="2" t="s">
        <v>46</v>
      </c>
      <c r="D345" s="73" t="e">
        <f>+'presupuesto de obra'!D350-#REF!</f>
        <v>#REF!</v>
      </c>
      <c r="E345" s="3">
        <v>300000</v>
      </c>
      <c r="F345" s="90" t="e">
        <f t="shared" si="13"/>
        <v>#REF!</v>
      </c>
    </row>
    <row r="346" spans="1:6" ht="25.5" x14ac:dyDescent="0.2">
      <c r="A346" s="5">
        <v>4</v>
      </c>
      <c r="B346" s="9" t="s">
        <v>132</v>
      </c>
      <c r="C346" s="5" t="s">
        <v>46</v>
      </c>
      <c r="D346" s="73" t="e">
        <f>+'presupuesto de obra'!D351-#REF!</f>
        <v>#REF!</v>
      </c>
      <c r="E346" s="4">
        <v>54000</v>
      </c>
      <c r="F346" s="90" t="e">
        <f t="shared" si="13"/>
        <v>#REF!</v>
      </c>
    </row>
    <row r="347" spans="1:6" ht="25.5" x14ac:dyDescent="0.2">
      <c r="A347" s="2">
        <v>5</v>
      </c>
      <c r="B347" s="9" t="s">
        <v>133</v>
      </c>
      <c r="C347" s="2" t="s">
        <v>46</v>
      </c>
      <c r="D347" s="73" t="e">
        <f>+'presupuesto de obra'!D352-#REF!</f>
        <v>#REF!</v>
      </c>
      <c r="E347" s="3">
        <v>54000</v>
      </c>
      <c r="F347" s="20" t="e">
        <f t="shared" si="13"/>
        <v>#REF!</v>
      </c>
    </row>
    <row r="348" spans="1:6" ht="25.5" x14ac:dyDescent="0.2">
      <c r="A348" s="5">
        <v>6</v>
      </c>
      <c r="B348" s="9" t="s">
        <v>134</v>
      </c>
      <c r="C348" s="5" t="s">
        <v>46</v>
      </c>
      <c r="D348" s="73" t="e">
        <f>+'presupuesto de obra'!D353-#REF!</f>
        <v>#REF!</v>
      </c>
      <c r="E348" s="4">
        <v>54000</v>
      </c>
      <c r="F348" s="90" t="e">
        <f t="shared" si="13"/>
        <v>#REF!</v>
      </c>
    </row>
    <row r="349" spans="1:6" ht="25.5" x14ac:dyDescent="0.2">
      <c r="A349" s="5">
        <v>7</v>
      </c>
      <c r="B349" s="9" t="s">
        <v>159</v>
      </c>
      <c r="C349" s="5" t="s">
        <v>46</v>
      </c>
      <c r="D349" s="73" t="e">
        <f>+'presupuesto de obra'!D354-#REF!</f>
        <v>#REF!</v>
      </c>
      <c r="E349" s="4">
        <v>72000</v>
      </c>
      <c r="F349" s="90" t="e">
        <f t="shared" si="13"/>
        <v>#REF!</v>
      </c>
    </row>
    <row r="350" spans="1:6" x14ac:dyDescent="0.2">
      <c r="A350" s="2">
        <v>8</v>
      </c>
      <c r="B350" s="9" t="s">
        <v>135</v>
      </c>
      <c r="C350" s="2" t="s">
        <v>46</v>
      </c>
      <c r="D350" s="73" t="e">
        <f>+'presupuesto de obra'!D355-#REF!</f>
        <v>#REF!</v>
      </c>
      <c r="E350" s="3">
        <v>24000</v>
      </c>
      <c r="F350" s="20" t="e">
        <f t="shared" si="13"/>
        <v>#REF!</v>
      </c>
    </row>
    <row r="351" spans="1:6" ht="25.5" x14ac:dyDescent="0.2">
      <c r="A351" s="2">
        <v>9</v>
      </c>
      <c r="B351" s="9" t="s">
        <v>136</v>
      </c>
      <c r="C351" s="2" t="s">
        <v>46</v>
      </c>
      <c r="D351" s="73" t="e">
        <f>+'presupuesto de obra'!D356-#REF!</f>
        <v>#REF!</v>
      </c>
      <c r="E351" s="3">
        <v>156000</v>
      </c>
      <c r="F351" s="20" t="e">
        <f t="shared" si="13"/>
        <v>#REF!</v>
      </c>
    </row>
    <row r="352" spans="1:6" ht="25.5" x14ac:dyDescent="0.2">
      <c r="A352" s="2">
        <v>10</v>
      </c>
      <c r="B352" s="9" t="s">
        <v>137</v>
      </c>
      <c r="C352" s="2" t="s">
        <v>46</v>
      </c>
      <c r="D352" s="73" t="e">
        <f>+'presupuesto de obra'!D357-#REF!</f>
        <v>#REF!</v>
      </c>
      <c r="E352" s="3">
        <v>222000</v>
      </c>
      <c r="F352" s="20" t="e">
        <f t="shared" si="13"/>
        <v>#REF!</v>
      </c>
    </row>
    <row r="353" spans="1:6" x14ac:dyDescent="0.2">
      <c r="A353" s="2">
        <v>11</v>
      </c>
      <c r="B353" s="9" t="s">
        <v>138</v>
      </c>
      <c r="C353" s="2" t="s">
        <v>46</v>
      </c>
      <c r="D353" s="73" t="e">
        <f>+'presupuesto de obra'!D358-#REF!</f>
        <v>#REF!</v>
      </c>
      <c r="E353" s="3">
        <v>90000</v>
      </c>
      <c r="F353" s="20" t="e">
        <f t="shared" si="13"/>
        <v>#REF!</v>
      </c>
    </row>
    <row r="354" spans="1:6" ht="38.25" x14ac:dyDescent="0.2">
      <c r="A354" s="5">
        <v>12</v>
      </c>
      <c r="B354" s="9" t="s">
        <v>139</v>
      </c>
      <c r="C354" s="5" t="s">
        <v>46</v>
      </c>
      <c r="D354" s="73" t="e">
        <f>+'presupuesto de obra'!D359-#REF!</f>
        <v>#REF!</v>
      </c>
      <c r="E354" s="4">
        <v>456000</v>
      </c>
      <c r="F354" s="90" t="e">
        <f t="shared" si="13"/>
        <v>#REF!</v>
      </c>
    </row>
    <row r="355" spans="1:6" ht="25.5" x14ac:dyDescent="0.2">
      <c r="A355" s="2">
        <v>13</v>
      </c>
      <c r="B355" s="9" t="s">
        <v>98</v>
      </c>
      <c r="C355" s="2" t="s">
        <v>46</v>
      </c>
      <c r="D355" s="73" t="e">
        <f>+'presupuesto de obra'!D360-#REF!</f>
        <v>#REF!</v>
      </c>
      <c r="E355" s="3">
        <v>65000</v>
      </c>
      <c r="F355" s="20" t="e">
        <f t="shared" si="13"/>
        <v>#REF!</v>
      </c>
    </row>
    <row r="356" spans="1:6" ht="25.5" x14ac:dyDescent="0.2">
      <c r="A356" s="2">
        <v>14</v>
      </c>
      <c r="B356" s="9" t="s">
        <v>140</v>
      </c>
      <c r="C356" s="2" t="s">
        <v>46</v>
      </c>
      <c r="D356" s="73" t="e">
        <f>+'presupuesto de obra'!D361-#REF!</f>
        <v>#REF!</v>
      </c>
      <c r="E356" s="3">
        <v>65000</v>
      </c>
      <c r="F356" s="20" t="e">
        <f t="shared" si="13"/>
        <v>#REF!</v>
      </c>
    </row>
    <row r="357" spans="1:6" ht="26.25" thickBot="1" x14ac:dyDescent="0.25">
      <c r="A357" s="2">
        <v>15</v>
      </c>
      <c r="B357" s="9" t="s">
        <v>93</v>
      </c>
      <c r="C357" s="2" t="s">
        <v>46</v>
      </c>
      <c r="D357" s="73" t="e">
        <f>+'presupuesto de obra'!D362-#REF!</f>
        <v>#REF!</v>
      </c>
      <c r="E357" s="55">
        <v>102000</v>
      </c>
      <c r="F357" s="90" t="e">
        <f t="shared" si="13"/>
        <v>#REF!</v>
      </c>
    </row>
    <row r="358" spans="1:6" ht="13.5" thickBot="1" x14ac:dyDescent="0.25">
      <c r="A358" s="2"/>
      <c r="B358" s="9"/>
      <c r="C358" s="2"/>
      <c r="D358" s="74"/>
      <c r="E358" s="56" t="s">
        <v>45</v>
      </c>
      <c r="F358" s="84" t="e">
        <f>SUM(F343:F357)</f>
        <v>#REF!</v>
      </c>
    </row>
    <row r="359" spans="1:6" x14ac:dyDescent="0.2">
      <c r="A359" s="87" t="s">
        <v>190</v>
      </c>
      <c r="B359" s="10" t="s">
        <v>141</v>
      </c>
      <c r="C359" s="2"/>
      <c r="D359" s="73"/>
      <c r="E359" s="54"/>
      <c r="F359" s="30"/>
    </row>
    <row r="360" spans="1:6" x14ac:dyDescent="0.2">
      <c r="A360" s="2">
        <v>1</v>
      </c>
      <c r="B360" s="9" t="s">
        <v>142</v>
      </c>
      <c r="C360" s="2" t="s">
        <v>46</v>
      </c>
      <c r="D360" s="73" t="e">
        <f>+'presupuesto de obra'!D365-#REF!</f>
        <v>#REF!</v>
      </c>
      <c r="E360" s="3">
        <v>432000</v>
      </c>
      <c r="F360" s="20" t="e">
        <f>+E360*D360</f>
        <v>#REF!</v>
      </c>
    </row>
    <row r="361" spans="1:6" x14ac:dyDescent="0.2">
      <c r="A361" s="2">
        <v>2</v>
      </c>
      <c r="B361" s="9" t="s">
        <v>143</v>
      </c>
      <c r="C361" s="2" t="s">
        <v>46</v>
      </c>
      <c r="D361" s="73" t="e">
        <f>+'presupuesto de obra'!D366-#REF!</f>
        <v>#REF!</v>
      </c>
      <c r="E361" s="3">
        <v>192000</v>
      </c>
      <c r="F361" s="20" t="e">
        <f t="shared" ref="F361:F366" si="14">+E361*D361</f>
        <v>#REF!</v>
      </c>
    </row>
    <row r="362" spans="1:6" x14ac:dyDescent="0.2">
      <c r="A362" s="2">
        <v>3</v>
      </c>
      <c r="B362" s="9" t="s">
        <v>144</v>
      </c>
      <c r="C362" s="2" t="s">
        <v>46</v>
      </c>
      <c r="D362" s="73" t="e">
        <f>+'presupuesto de obra'!D367-#REF!</f>
        <v>#REF!</v>
      </c>
      <c r="E362" s="3">
        <v>54000</v>
      </c>
      <c r="F362" s="20" t="e">
        <f t="shared" si="14"/>
        <v>#REF!</v>
      </c>
    </row>
    <row r="363" spans="1:6" ht="25.5" x14ac:dyDescent="0.2">
      <c r="A363" s="2">
        <v>4</v>
      </c>
      <c r="B363" s="9" t="s">
        <v>145</v>
      </c>
      <c r="C363" s="2" t="s">
        <v>46</v>
      </c>
      <c r="D363" s="73" t="e">
        <f>+'presupuesto de obra'!D368-#REF!</f>
        <v>#REF!</v>
      </c>
      <c r="E363" s="3">
        <v>90000</v>
      </c>
      <c r="F363" s="20" t="e">
        <f t="shared" si="14"/>
        <v>#REF!</v>
      </c>
    </row>
    <row r="364" spans="1:6" x14ac:dyDescent="0.2">
      <c r="A364" s="2">
        <v>5</v>
      </c>
      <c r="B364" s="9" t="s">
        <v>146</v>
      </c>
      <c r="C364" s="2" t="s">
        <v>46</v>
      </c>
      <c r="D364" s="73" t="e">
        <f>+'presupuesto de obra'!D369-#REF!</f>
        <v>#REF!</v>
      </c>
      <c r="E364" s="3">
        <v>180000</v>
      </c>
      <c r="F364" s="20" t="e">
        <f t="shared" si="14"/>
        <v>#REF!</v>
      </c>
    </row>
    <row r="365" spans="1:6" x14ac:dyDescent="0.2">
      <c r="A365" s="2">
        <v>6</v>
      </c>
      <c r="B365" s="9" t="s">
        <v>147</v>
      </c>
      <c r="C365" s="2" t="s">
        <v>46</v>
      </c>
      <c r="D365" s="73" t="e">
        <f>+'presupuesto de obra'!D370-#REF!</f>
        <v>#REF!</v>
      </c>
      <c r="E365" s="3">
        <v>54000</v>
      </c>
      <c r="F365" s="20" t="e">
        <f t="shared" si="14"/>
        <v>#REF!</v>
      </c>
    </row>
    <row r="366" spans="1:6" ht="13.5" thickBot="1" x14ac:dyDescent="0.25">
      <c r="A366" s="2">
        <v>7</v>
      </c>
      <c r="B366" s="9" t="s">
        <v>148</v>
      </c>
      <c r="C366" s="2" t="s">
        <v>46</v>
      </c>
      <c r="D366" s="73" t="e">
        <f>+'presupuesto de obra'!D371-#REF!</f>
        <v>#REF!</v>
      </c>
      <c r="E366" s="55">
        <v>60000</v>
      </c>
      <c r="F366" s="20" t="e">
        <f t="shared" si="14"/>
        <v>#REF!</v>
      </c>
    </row>
    <row r="367" spans="1:6" ht="13.5" thickBot="1" x14ac:dyDescent="0.25">
      <c r="A367" s="2"/>
      <c r="B367" s="9"/>
      <c r="C367" s="2"/>
      <c r="D367" s="74"/>
      <c r="E367" s="56" t="s">
        <v>45</v>
      </c>
      <c r="F367" s="84" t="e">
        <f>SUM(F360:F366)</f>
        <v>#REF!</v>
      </c>
    </row>
    <row r="368" spans="1:6" x14ac:dyDescent="0.2">
      <c r="A368" s="87" t="s">
        <v>191</v>
      </c>
      <c r="B368" s="10" t="s">
        <v>149</v>
      </c>
      <c r="C368" s="2"/>
      <c r="D368" s="73"/>
      <c r="E368" s="54"/>
      <c r="F368" s="30"/>
    </row>
    <row r="369" spans="1:6" ht="63.75" x14ac:dyDescent="0.2">
      <c r="A369" s="5">
        <v>1</v>
      </c>
      <c r="B369" s="9" t="s">
        <v>150</v>
      </c>
      <c r="C369" s="5" t="s">
        <v>46</v>
      </c>
      <c r="D369" s="73" t="e">
        <f>+'presupuesto de obra'!D374-#REF!</f>
        <v>#REF!</v>
      </c>
      <c r="E369" s="4">
        <v>25000000</v>
      </c>
      <c r="F369" s="90" t="e">
        <f t="shared" ref="F369:F374" si="15">+E369*D369</f>
        <v>#REF!</v>
      </c>
    </row>
    <row r="370" spans="1:6" x14ac:dyDescent="0.2">
      <c r="A370" s="2">
        <v>2</v>
      </c>
      <c r="B370" s="1" t="s">
        <v>158</v>
      </c>
      <c r="C370" s="2" t="s">
        <v>46</v>
      </c>
      <c r="D370" s="73" t="e">
        <f>+'presupuesto de obra'!D375-#REF!</f>
        <v>#REF!</v>
      </c>
      <c r="E370" s="3">
        <v>5000000</v>
      </c>
      <c r="F370" s="20" t="e">
        <f t="shared" si="15"/>
        <v>#REF!</v>
      </c>
    </row>
    <row r="371" spans="1:6" ht="25.5" x14ac:dyDescent="0.2">
      <c r="A371" s="5">
        <v>3</v>
      </c>
      <c r="B371" s="9" t="s">
        <v>155</v>
      </c>
      <c r="C371" s="2" t="s">
        <v>46</v>
      </c>
      <c r="D371" s="73" t="e">
        <f>+'presupuesto de obra'!D376-#REF!</f>
        <v>#REF!</v>
      </c>
      <c r="E371" s="4">
        <v>14400000</v>
      </c>
      <c r="F371" s="20" t="e">
        <f t="shared" si="15"/>
        <v>#REF!</v>
      </c>
    </row>
    <row r="372" spans="1:6" ht="25.5" x14ac:dyDescent="0.2">
      <c r="A372" s="2">
        <v>4</v>
      </c>
      <c r="B372" s="9" t="s">
        <v>151</v>
      </c>
      <c r="C372" s="2" t="s">
        <v>46</v>
      </c>
      <c r="D372" s="73" t="e">
        <f>+'presupuesto de obra'!D377-#REF!</f>
        <v>#REF!</v>
      </c>
      <c r="E372" s="3">
        <v>7200000</v>
      </c>
      <c r="F372" s="20" t="e">
        <f t="shared" si="15"/>
        <v>#REF!</v>
      </c>
    </row>
    <row r="373" spans="1:6" x14ac:dyDescent="0.2">
      <c r="A373" s="2">
        <v>5</v>
      </c>
      <c r="B373" s="9" t="s">
        <v>152</v>
      </c>
      <c r="C373" s="2" t="s">
        <v>46</v>
      </c>
      <c r="D373" s="73" t="e">
        <f>+'presupuesto de obra'!D378-#REF!</f>
        <v>#REF!</v>
      </c>
      <c r="E373" s="3">
        <v>10800000</v>
      </c>
      <c r="F373" s="20" t="e">
        <f t="shared" si="15"/>
        <v>#REF!</v>
      </c>
    </row>
    <row r="374" spans="1:6" ht="25.5" x14ac:dyDescent="0.2">
      <c r="A374" s="5">
        <v>6</v>
      </c>
      <c r="B374" s="9" t="s">
        <v>153</v>
      </c>
      <c r="C374" s="5" t="s">
        <v>30</v>
      </c>
      <c r="D374" s="73" t="e">
        <f>+'presupuesto de obra'!D379-#REF!</f>
        <v>#REF!</v>
      </c>
      <c r="E374" s="4">
        <v>15000000</v>
      </c>
      <c r="F374" s="20" t="e">
        <f t="shared" si="15"/>
        <v>#REF!</v>
      </c>
    </row>
    <row r="375" spans="1:6" ht="38.25" x14ac:dyDescent="0.2">
      <c r="A375" s="2">
        <v>7</v>
      </c>
      <c r="B375" s="9" t="s">
        <v>238</v>
      </c>
      <c r="C375" s="2" t="s">
        <v>46</v>
      </c>
      <c r="D375" s="73" t="e">
        <f>+'presupuesto de obra'!D380-#REF!</f>
        <v>#REF!</v>
      </c>
      <c r="E375" s="55">
        <v>1044000</v>
      </c>
      <c r="F375" s="27" t="e">
        <f>+E375*D375</f>
        <v>#REF!</v>
      </c>
    </row>
    <row r="376" spans="1:6" ht="25.5" x14ac:dyDescent="0.2">
      <c r="A376" s="2">
        <v>8</v>
      </c>
      <c r="B376" s="9" t="s">
        <v>239</v>
      </c>
      <c r="C376" s="2" t="s">
        <v>46</v>
      </c>
      <c r="D376" s="73" t="e">
        <f>+'presupuesto de obra'!D381-#REF!</f>
        <v>#REF!</v>
      </c>
      <c r="E376" s="3">
        <v>4800000</v>
      </c>
      <c r="F376" s="27" t="e">
        <f>+E376*D376</f>
        <v>#REF!</v>
      </c>
    </row>
    <row r="377" spans="1:6" ht="26.25" thickBot="1" x14ac:dyDescent="0.25">
      <c r="A377" s="2">
        <v>9</v>
      </c>
      <c r="B377" s="9" t="s">
        <v>240</v>
      </c>
      <c r="C377" s="2" t="s">
        <v>46</v>
      </c>
      <c r="D377" s="73" t="e">
        <f>+'presupuesto de obra'!D382-#REF!</f>
        <v>#REF!</v>
      </c>
      <c r="E377" s="55">
        <v>7000000</v>
      </c>
      <c r="F377" s="27" t="e">
        <f>+E377*D377</f>
        <v>#REF!</v>
      </c>
    </row>
    <row r="378" spans="1:6" ht="13.5" thickBot="1" x14ac:dyDescent="0.25">
      <c r="A378" s="2"/>
      <c r="B378" s="9"/>
      <c r="C378" s="2"/>
      <c r="D378" s="74"/>
      <c r="E378" s="56" t="s">
        <v>45</v>
      </c>
      <c r="F378" s="84" t="e">
        <f>SUM(F369:F377)</f>
        <v>#REF!</v>
      </c>
    </row>
    <row r="379" spans="1:6" x14ac:dyDescent="0.2">
      <c r="A379" s="87" t="s">
        <v>192</v>
      </c>
      <c r="B379" s="10" t="s">
        <v>241</v>
      </c>
      <c r="C379" s="2"/>
      <c r="D379" s="74"/>
      <c r="E379" s="59"/>
      <c r="F379" s="94"/>
    </row>
    <row r="380" spans="1:6" ht="38.25" x14ac:dyDescent="0.2">
      <c r="A380" s="2">
        <v>1</v>
      </c>
      <c r="B380" s="9" t="s">
        <v>242</v>
      </c>
      <c r="C380" s="2" t="s">
        <v>19</v>
      </c>
      <c r="D380" s="73" t="e">
        <f>+'presupuesto de obra'!D385-#REF!</f>
        <v>#REF!</v>
      </c>
      <c r="E380" s="3">
        <v>8600000</v>
      </c>
      <c r="F380" s="27" t="e">
        <f>+E380*D380</f>
        <v>#REF!</v>
      </c>
    </row>
    <row r="381" spans="1:6" x14ac:dyDescent="0.2">
      <c r="A381" s="2">
        <v>2</v>
      </c>
      <c r="B381" s="9" t="s">
        <v>243</v>
      </c>
      <c r="C381" s="2" t="s">
        <v>19</v>
      </c>
      <c r="D381" s="73" t="e">
        <f>+'presupuesto de obra'!D386-#REF!</f>
        <v>#REF!</v>
      </c>
      <c r="E381" s="3">
        <v>4100000</v>
      </c>
      <c r="F381" s="27" t="e">
        <f>+E381*D381</f>
        <v>#REF!</v>
      </c>
    </row>
    <row r="382" spans="1:6" ht="26.25" thickBot="1" x14ac:dyDescent="0.25">
      <c r="A382" s="2">
        <v>3</v>
      </c>
      <c r="B382" s="9" t="s">
        <v>244</v>
      </c>
      <c r="C382" s="2" t="s">
        <v>19</v>
      </c>
      <c r="D382" s="73" t="e">
        <f>+'presupuesto de obra'!D387-#REF!</f>
        <v>#REF!</v>
      </c>
      <c r="E382" s="55">
        <v>5800000</v>
      </c>
      <c r="F382" s="27" t="e">
        <f>+E382*D382</f>
        <v>#REF!</v>
      </c>
    </row>
    <row r="383" spans="1:6" ht="13.5" thickBot="1" x14ac:dyDescent="0.25">
      <c r="A383" s="2"/>
      <c r="B383" s="9"/>
      <c r="C383" s="2"/>
      <c r="D383" s="74"/>
      <c r="E383" s="56" t="s">
        <v>45</v>
      </c>
      <c r="F383" s="84" t="e">
        <f>SUM(F380:F382)</f>
        <v>#REF!</v>
      </c>
    </row>
    <row r="384" spans="1:6" ht="13.5" thickBot="1" x14ac:dyDescent="0.25">
      <c r="A384" s="87"/>
      <c r="B384" s="8"/>
      <c r="C384" s="2"/>
      <c r="D384" s="73"/>
      <c r="E384" s="56" t="s">
        <v>45</v>
      </c>
      <c r="F384" s="84" t="e">
        <f>+F383+F378+F367+F358+F341+F330+F322+F315+F312+F309+F306+F300</f>
        <v>#REF!</v>
      </c>
    </row>
    <row r="385" spans="1:6" x14ac:dyDescent="0.2">
      <c r="A385" s="87"/>
      <c r="B385" s="8"/>
      <c r="C385" s="2"/>
      <c r="D385" s="73"/>
      <c r="E385" s="54"/>
      <c r="F385" s="30"/>
    </row>
    <row r="386" spans="1:6" x14ac:dyDescent="0.2">
      <c r="A386" s="87">
        <v>1.1599999999999999</v>
      </c>
      <c r="B386" s="10" t="s">
        <v>193</v>
      </c>
      <c r="C386" s="2"/>
      <c r="D386" s="73"/>
      <c r="E386" s="54"/>
      <c r="F386" s="30"/>
    </row>
    <row r="387" spans="1:6" x14ac:dyDescent="0.2">
      <c r="A387" s="87" t="s">
        <v>194</v>
      </c>
      <c r="B387" s="10" t="s">
        <v>195</v>
      </c>
      <c r="C387" s="2"/>
      <c r="D387" s="73"/>
      <c r="E387" s="3"/>
      <c r="F387" s="20"/>
    </row>
    <row r="388" spans="1:6" ht="14.25" x14ac:dyDescent="0.2">
      <c r="A388" s="2">
        <v>1</v>
      </c>
      <c r="B388" s="9" t="s">
        <v>83</v>
      </c>
      <c r="C388" s="19" t="s">
        <v>170</v>
      </c>
      <c r="D388" s="73" t="e">
        <f>+'presupuesto de obra'!D392-#REF!</f>
        <v>#REF!</v>
      </c>
      <c r="E388" s="3">
        <v>5740</v>
      </c>
      <c r="F388" s="20" t="e">
        <f>+E388*D388</f>
        <v>#REF!</v>
      </c>
    </row>
    <row r="389" spans="1:6" ht="15" x14ac:dyDescent="0.2">
      <c r="A389" s="2">
        <v>2</v>
      </c>
      <c r="B389" s="9" t="s">
        <v>207</v>
      </c>
      <c r="C389" s="2" t="s">
        <v>61</v>
      </c>
      <c r="D389" s="73" t="e">
        <f>+'presupuesto de obra'!D393-#REF!</f>
        <v>#REF!</v>
      </c>
      <c r="E389" s="3">
        <v>18419</v>
      </c>
      <c r="F389" s="20" t="e">
        <f>+E389*D389</f>
        <v>#REF!</v>
      </c>
    </row>
    <row r="390" spans="1:6" ht="15" x14ac:dyDescent="0.2">
      <c r="A390" s="2">
        <v>3</v>
      </c>
      <c r="B390" s="9" t="s">
        <v>12</v>
      </c>
      <c r="C390" s="2" t="s">
        <v>61</v>
      </c>
      <c r="D390" s="73" t="e">
        <f>+'presupuesto de obra'!D394-#REF!</f>
        <v>#REF!</v>
      </c>
      <c r="E390" s="3">
        <v>39531</v>
      </c>
      <c r="F390" s="20" t="e">
        <f>+E390*D390</f>
        <v>#REF!</v>
      </c>
    </row>
    <row r="391" spans="1:6" ht="15.75" thickBot="1" x14ac:dyDescent="0.25">
      <c r="A391" s="2">
        <v>4</v>
      </c>
      <c r="B391" s="9" t="s">
        <v>196</v>
      </c>
      <c r="C391" s="2" t="s">
        <v>61</v>
      </c>
      <c r="D391" s="73" t="e">
        <f>+'presupuesto de obra'!D395-#REF!</f>
        <v>#REF!</v>
      </c>
      <c r="E391" s="55">
        <v>303331</v>
      </c>
      <c r="F391" s="27" t="e">
        <f>+E391*D391</f>
        <v>#REF!</v>
      </c>
    </row>
    <row r="392" spans="1:6" ht="13.5" thickBot="1" x14ac:dyDescent="0.25">
      <c r="A392" s="2"/>
      <c r="B392" s="9"/>
      <c r="C392" s="2"/>
      <c r="D392" s="74"/>
      <c r="E392" s="56" t="s">
        <v>45</v>
      </c>
      <c r="F392" s="84" t="e">
        <f>SUM(F388:F391)</f>
        <v>#REF!</v>
      </c>
    </row>
    <row r="393" spans="1:6" x14ac:dyDescent="0.2">
      <c r="A393" s="87" t="s">
        <v>197</v>
      </c>
      <c r="B393" s="10" t="s">
        <v>198</v>
      </c>
      <c r="C393" s="368"/>
      <c r="D393" s="363"/>
      <c r="E393" s="363"/>
      <c r="F393" s="364"/>
    </row>
    <row r="394" spans="1:6" ht="14.25" x14ac:dyDescent="0.2">
      <c r="A394" s="2">
        <v>1</v>
      </c>
      <c r="B394" s="9" t="s">
        <v>83</v>
      </c>
      <c r="C394" s="19" t="s">
        <v>170</v>
      </c>
      <c r="D394" s="73" t="e">
        <f>+'presupuesto de obra'!D398-#REF!</f>
        <v>#REF!</v>
      </c>
      <c r="E394" s="3">
        <f>+E388</f>
        <v>5740</v>
      </c>
      <c r="F394" s="20" t="e">
        <f t="shared" ref="F394:F400" si="16">+E394*D394</f>
        <v>#REF!</v>
      </c>
    </row>
    <row r="395" spans="1:6" ht="15" x14ac:dyDescent="0.2">
      <c r="A395" s="2">
        <v>2</v>
      </c>
      <c r="B395" s="9" t="s">
        <v>207</v>
      </c>
      <c r="C395" s="2" t="s">
        <v>61</v>
      </c>
      <c r="D395" s="73" t="e">
        <f>+'presupuesto de obra'!D399-#REF!</f>
        <v>#REF!</v>
      </c>
      <c r="E395" s="3">
        <f>E389</f>
        <v>18419</v>
      </c>
      <c r="F395" s="20" t="e">
        <f t="shared" si="16"/>
        <v>#REF!</v>
      </c>
    </row>
    <row r="396" spans="1:6" ht="15" x14ac:dyDescent="0.2">
      <c r="A396" s="2">
        <v>3</v>
      </c>
      <c r="B396" s="9" t="s">
        <v>12</v>
      </c>
      <c r="C396" s="2" t="s">
        <v>61</v>
      </c>
      <c r="D396" s="73" t="e">
        <f>+'presupuesto de obra'!D400-#REF!</f>
        <v>#REF!</v>
      </c>
      <c r="E396" s="3">
        <v>39531</v>
      </c>
      <c r="F396" s="20" t="e">
        <f t="shared" si="16"/>
        <v>#REF!</v>
      </c>
    </row>
    <row r="397" spans="1:6" ht="15" x14ac:dyDescent="0.2">
      <c r="A397" s="2">
        <v>4</v>
      </c>
      <c r="B397" s="9" t="s">
        <v>199</v>
      </c>
      <c r="C397" s="2" t="s">
        <v>61</v>
      </c>
      <c r="D397" s="73" t="e">
        <f>+'presupuesto de obra'!D401-#REF!</f>
        <v>#REF!</v>
      </c>
      <c r="E397" s="3">
        <v>51096</v>
      </c>
      <c r="F397" s="20" t="e">
        <f t="shared" si="16"/>
        <v>#REF!</v>
      </c>
    </row>
    <row r="398" spans="1:6" ht="15" x14ac:dyDescent="0.2">
      <c r="A398" s="2">
        <v>5</v>
      </c>
      <c r="B398" s="9" t="s">
        <v>200</v>
      </c>
      <c r="C398" s="2" t="s">
        <v>61</v>
      </c>
      <c r="D398" s="73" t="e">
        <f>+'presupuesto de obra'!D402-#REF!</f>
        <v>#REF!</v>
      </c>
      <c r="E398" s="3">
        <v>56896</v>
      </c>
      <c r="F398" s="20" t="e">
        <f t="shared" si="16"/>
        <v>#REF!</v>
      </c>
    </row>
    <row r="399" spans="1:6" x14ac:dyDescent="0.2">
      <c r="A399" s="2">
        <v>6</v>
      </c>
      <c r="B399" s="9" t="s">
        <v>201</v>
      </c>
      <c r="C399" s="2" t="s">
        <v>46</v>
      </c>
      <c r="D399" s="73" t="e">
        <f>+'presupuesto de obra'!D403-#REF!</f>
        <v>#REF!</v>
      </c>
      <c r="E399" s="3">
        <v>32613</v>
      </c>
      <c r="F399" s="20" t="e">
        <f t="shared" si="16"/>
        <v>#REF!</v>
      </c>
    </row>
    <row r="400" spans="1:6" ht="13.5" thickBot="1" x14ac:dyDescent="0.25">
      <c r="A400" s="2">
        <v>7</v>
      </c>
      <c r="B400" s="9" t="s">
        <v>202</v>
      </c>
      <c r="C400" s="2" t="s">
        <v>46</v>
      </c>
      <c r="D400" s="73" t="e">
        <f>+'presupuesto de obra'!D404-#REF!</f>
        <v>#REF!</v>
      </c>
      <c r="E400" s="55">
        <v>1191065</v>
      </c>
      <c r="F400" s="27" t="e">
        <f t="shared" si="16"/>
        <v>#REF!</v>
      </c>
    </row>
    <row r="401" spans="1:16" ht="13.5" thickBot="1" x14ac:dyDescent="0.25">
      <c r="A401" s="2"/>
      <c r="B401" s="9"/>
      <c r="C401" s="2"/>
      <c r="D401" s="74"/>
      <c r="E401" s="56" t="s">
        <v>45</v>
      </c>
      <c r="F401" s="84" t="e">
        <f>SUM(F394:F400)</f>
        <v>#REF!</v>
      </c>
      <c r="H401" s="101" t="e">
        <f>+F401+F392+F384+F295+F292+F282</f>
        <v>#REF!</v>
      </c>
    </row>
    <row r="402" spans="1:16" x14ac:dyDescent="0.2">
      <c r="A402" s="87">
        <v>1.17</v>
      </c>
      <c r="B402" s="10" t="s">
        <v>442</v>
      </c>
      <c r="C402" s="2"/>
      <c r="D402" s="73"/>
      <c r="E402" s="54"/>
      <c r="F402" s="30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</row>
    <row r="403" spans="1:16" x14ac:dyDescent="0.2">
      <c r="A403" s="87" t="s">
        <v>443</v>
      </c>
      <c r="B403" s="10" t="s">
        <v>444</v>
      </c>
      <c r="C403" s="2"/>
      <c r="D403" s="73"/>
      <c r="E403" s="3"/>
      <c r="F403" s="20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</row>
    <row r="404" spans="1:16" ht="13.5" thickBot="1" x14ac:dyDescent="0.25">
      <c r="A404" s="2">
        <v>1</v>
      </c>
      <c r="B404" s="9" t="s">
        <v>445</v>
      </c>
      <c r="C404" s="2" t="s">
        <v>446</v>
      </c>
      <c r="D404" s="73" t="e">
        <f>+'presupuesto de obra'!D408-#REF!</f>
        <v>#REF!</v>
      </c>
      <c r="E404" s="55">
        <v>153315</v>
      </c>
      <c r="F404" s="27" t="e">
        <f>+E404*D404</f>
        <v>#REF!</v>
      </c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</row>
    <row r="405" spans="1:16" ht="13.5" thickBot="1" x14ac:dyDescent="0.25">
      <c r="A405" s="2"/>
      <c r="B405" s="9"/>
      <c r="C405" s="2"/>
      <c r="D405" s="74"/>
      <c r="E405" s="56" t="s">
        <v>45</v>
      </c>
      <c r="F405" s="84" t="e">
        <f>SUM(F404)</f>
        <v>#REF!</v>
      </c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</row>
    <row r="406" spans="1:16" ht="13.5" thickBot="1" x14ac:dyDescent="0.25">
      <c r="A406" s="11"/>
      <c r="B406" s="12"/>
      <c r="C406" s="12"/>
      <c r="D406" s="77"/>
      <c r="E406" s="14"/>
      <c r="F406" s="13"/>
    </row>
    <row r="407" spans="1:16" x14ac:dyDescent="0.2">
      <c r="A407" s="343" t="s">
        <v>21</v>
      </c>
      <c r="B407" s="344"/>
      <c r="C407" s="344"/>
      <c r="D407" s="344"/>
      <c r="E407" s="345"/>
      <c r="F407" s="16" t="e">
        <f>+F405+F401+F392+F295+F292+F282+F277+F271+F264+F256+F249+F243+F238+F233+F227+F219+F198+F102+F99+F93+F90+F77+F71+F63+F57+F52+F40+F34+F24+F15+F384</f>
        <v>#REF!</v>
      </c>
    </row>
    <row r="408" spans="1:16" x14ac:dyDescent="0.2">
      <c r="A408" s="323" t="s">
        <v>22</v>
      </c>
      <c r="B408" s="324"/>
      <c r="C408" s="324"/>
      <c r="D408" s="324"/>
      <c r="E408" s="325"/>
      <c r="F408" s="17" t="e">
        <f>+F407*0.15</f>
        <v>#REF!</v>
      </c>
    </row>
    <row r="409" spans="1:16" x14ac:dyDescent="0.2">
      <c r="A409" s="323" t="s">
        <v>23</v>
      </c>
      <c r="B409" s="324"/>
      <c r="C409" s="324"/>
      <c r="D409" s="324"/>
      <c r="E409" s="325"/>
      <c r="F409" s="17" t="e">
        <f>+F407*0.08</f>
        <v>#REF!</v>
      </c>
    </row>
    <row r="410" spans="1:16" x14ac:dyDescent="0.2">
      <c r="A410" s="323" t="s">
        <v>24</v>
      </c>
      <c r="B410" s="324"/>
      <c r="C410" s="324"/>
      <c r="D410" s="324"/>
      <c r="E410" s="325"/>
      <c r="F410" s="17" t="e">
        <f>+F407*0.08</f>
        <v>#REF!</v>
      </c>
    </row>
    <row r="411" spans="1:16" ht="13.5" thickBot="1" x14ac:dyDescent="0.25">
      <c r="A411" s="326" t="s">
        <v>245</v>
      </c>
      <c r="B411" s="326"/>
      <c r="C411" s="326"/>
      <c r="D411" s="326"/>
      <c r="E411" s="327"/>
      <c r="F411" s="18" t="e">
        <f>+F410*0.16</f>
        <v>#REF!</v>
      </c>
      <c r="H411" s="101"/>
    </row>
    <row r="412" spans="1:16" ht="13.5" thickBot="1" x14ac:dyDescent="0.25">
      <c r="A412" s="95"/>
      <c r="B412" s="96" t="s">
        <v>85</v>
      </c>
      <c r="C412" s="97"/>
      <c r="D412" s="98"/>
      <c r="E412" s="99"/>
      <c r="F412" s="100" t="e">
        <f>SUM(F407:F411)</f>
        <v>#REF!</v>
      </c>
      <c r="H412" s="134" t="e">
        <f>+F412+#REF!</f>
        <v>#REF!</v>
      </c>
      <c r="I412" s="101" t="e">
        <f>+'ETAPA (4)'!F412+'ETAPA (3)'!F412+'ETAPA (2)'!F411+#REF!</f>
        <v>#REF!</v>
      </c>
    </row>
    <row r="413" spans="1:16" ht="13.5" thickBot="1" x14ac:dyDescent="0.25">
      <c r="A413" s="112"/>
      <c r="B413" s="112"/>
      <c r="C413" s="112"/>
      <c r="D413" s="113" t="s">
        <v>264</v>
      </c>
      <c r="E413" s="110"/>
      <c r="F413" s="100" t="e">
        <f>+F412*0.07</f>
        <v>#REF!</v>
      </c>
      <c r="G413" s="101" t="e">
        <f>+F413+F412</f>
        <v>#REF!</v>
      </c>
    </row>
    <row r="414" spans="1:16" ht="13.5" thickBot="1" x14ac:dyDescent="0.25">
      <c r="D414" s="113" t="s">
        <v>263</v>
      </c>
      <c r="E414" s="111"/>
      <c r="F414" s="100" t="e">
        <f>+G414*0.02</f>
        <v>#REF!</v>
      </c>
      <c r="G414" s="101" t="e">
        <f>+G413/0.98</f>
        <v>#REF!</v>
      </c>
      <c r="H414" s="101"/>
    </row>
    <row r="415" spans="1:16" ht="13.5" thickBot="1" x14ac:dyDescent="0.25">
      <c r="D415" s="116" t="s">
        <v>265</v>
      </c>
      <c r="E415" s="114"/>
      <c r="F415" s="115" t="e">
        <f>+F412+F413+F414</f>
        <v>#REF!</v>
      </c>
    </row>
  </sheetData>
  <mergeCells count="40">
    <mergeCell ref="C16:F16"/>
    <mergeCell ref="A1:F1"/>
    <mergeCell ref="A2:F3"/>
    <mergeCell ref="A4:F4"/>
    <mergeCell ref="A5:F5"/>
    <mergeCell ref="A6:F6"/>
    <mergeCell ref="D103:F103"/>
    <mergeCell ref="C25:F25"/>
    <mergeCell ref="C35:F35"/>
    <mergeCell ref="C41:F41"/>
    <mergeCell ref="E53:F53"/>
    <mergeCell ref="C54:F54"/>
    <mergeCell ref="C58:F58"/>
    <mergeCell ref="C72:F72"/>
    <mergeCell ref="C73:F73"/>
    <mergeCell ref="C78:F78"/>
    <mergeCell ref="C91:F91"/>
    <mergeCell ref="C100:F100"/>
    <mergeCell ref="C266:F266"/>
    <mergeCell ref="C199:F199"/>
    <mergeCell ref="C200:F200"/>
    <mergeCell ref="C220:F220"/>
    <mergeCell ref="C228:F228"/>
    <mergeCell ref="C234:F234"/>
    <mergeCell ref="C239:F239"/>
    <mergeCell ref="C244:F244"/>
    <mergeCell ref="C245:F245"/>
    <mergeCell ref="C250:F250"/>
    <mergeCell ref="C257:F257"/>
    <mergeCell ref="C265:F265"/>
    <mergeCell ref="A408:E408"/>
    <mergeCell ref="A409:E409"/>
    <mergeCell ref="A410:E410"/>
    <mergeCell ref="A411:E411"/>
    <mergeCell ref="C272:F272"/>
    <mergeCell ref="C278:F278"/>
    <mergeCell ref="C283:F283"/>
    <mergeCell ref="C293:F293"/>
    <mergeCell ref="C393:F393"/>
    <mergeCell ref="A407:E407"/>
  </mergeCells>
  <printOptions horizontalCentered="1"/>
  <pageMargins left="0.31496062992125984" right="0.31496062992125984" top="0.55118110236220474" bottom="0.55118110236220474" header="0.31496062992125984" footer="0.31496062992125984"/>
  <pageSetup scale="75" orientation="portrait" r:id="rId1"/>
  <rowBreaks count="1" manualBreakCount="1">
    <brk id="354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workbookViewId="0">
      <selection sqref="A1:G1"/>
    </sheetView>
  </sheetViews>
  <sheetFormatPr baseColWidth="10" defaultRowHeight="12.75" x14ac:dyDescent="0.2"/>
  <cols>
    <col min="1" max="1" width="5.28515625" customWidth="1"/>
    <col min="2" max="2" width="27.28515625" customWidth="1"/>
    <col min="5" max="5" width="13.7109375" customWidth="1"/>
    <col min="6" max="6" width="12.140625" customWidth="1"/>
    <col min="7" max="7" width="14" customWidth="1"/>
  </cols>
  <sheetData>
    <row r="1" spans="1:7" ht="15.75" thickBot="1" x14ac:dyDescent="0.25">
      <c r="A1" s="408" t="s">
        <v>261</v>
      </c>
      <c r="B1" s="409"/>
      <c r="C1" s="409"/>
      <c r="D1" s="409"/>
      <c r="E1" s="409"/>
      <c r="F1" s="409"/>
      <c r="G1" s="410"/>
    </row>
    <row r="2" spans="1:7" x14ac:dyDescent="0.2">
      <c r="A2" s="411" t="s">
        <v>411</v>
      </c>
      <c r="B2" s="412"/>
      <c r="C2" s="412"/>
      <c r="D2" s="412"/>
      <c r="E2" s="412"/>
      <c r="F2" s="412"/>
      <c r="G2" s="413"/>
    </row>
    <row r="3" spans="1:7" ht="13.5" thickBot="1" x14ac:dyDescent="0.25">
      <c r="A3" s="414"/>
      <c r="B3" s="415"/>
      <c r="C3" s="415"/>
      <c r="D3" s="415"/>
      <c r="E3" s="415"/>
      <c r="F3" s="415"/>
      <c r="G3" s="416"/>
    </row>
    <row r="4" spans="1:7" ht="15" thickBot="1" x14ac:dyDescent="0.25">
      <c r="A4" s="417" t="s">
        <v>29</v>
      </c>
      <c r="B4" s="418"/>
      <c r="C4" s="418"/>
      <c r="D4" s="418"/>
      <c r="E4" s="418"/>
      <c r="F4" s="418"/>
      <c r="G4" s="419"/>
    </row>
    <row r="5" spans="1:7" ht="15" thickBot="1" x14ac:dyDescent="0.25">
      <c r="A5" s="417" t="s">
        <v>203</v>
      </c>
      <c r="B5" s="418"/>
      <c r="C5" s="418"/>
      <c r="D5" s="418"/>
      <c r="E5" s="418"/>
      <c r="F5" s="418"/>
      <c r="G5" s="419"/>
    </row>
    <row r="6" spans="1:7" ht="15" thickBot="1" x14ac:dyDescent="0.25">
      <c r="A6" s="417" t="s">
        <v>28</v>
      </c>
      <c r="B6" s="418"/>
      <c r="C6" s="418"/>
      <c r="D6" s="418"/>
      <c r="E6" s="418"/>
      <c r="F6" s="418"/>
      <c r="G6" s="419"/>
    </row>
    <row r="7" spans="1:7" ht="13.5" thickBot="1" x14ac:dyDescent="0.25">
      <c r="A7" s="136"/>
      <c r="B7" s="137"/>
      <c r="C7" s="137"/>
      <c r="D7" s="137"/>
      <c r="E7" s="137"/>
      <c r="F7" s="137"/>
      <c r="G7" s="137"/>
    </row>
    <row r="8" spans="1:7" ht="13.5" thickBot="1" x14ac:dyDescent="0.25">
      <c r="A8" s="395" t="s">
        <v>294</v>
      </c>
      <c r="B8" s="396"/>
      <c r="C8" s="396"/>
      <c r="D8" s="396"/>
      <c r="E8" s="396"/>
      <c r="F8" s="396"/>
      <c r="G8" s="397"/>
    </row>
    <row r="9" spans="1:7" ht="13.5" thickBot="1" x14ac:dyDescent="0.25">
      <c r="A9" s="136"/>
      <c r="B9" s="137"/>
      <c r="C9" s="137"/>
      <c r="D9" s="137"/>
      <c r="E9" s="137"/>
      <c r="F9" s="137"/>
      <c r="G9" s="138"/>
    </row>
    <row r="10" spans="1:7" ht="13.5" thickBot="1" x14ac:dyDescent="0.25">
      <c r="A10" s="392" t="s">
        <v>4</v>
      </c>
      <c r="B10" s="393"/>
      <c r="C10" s="393"/>
      <c r="D10" s="393"/>
      <c r="E10" s="393"/>
      <c r="F10" s="393"/>
      <c r="G10" s="394"/>
    </row>
    <row r="11" spans="1:7" x14ac:dyDescent="0.2">
      <c r="A11" s="139"/>
      <c r="B11" s="140"/>
      <c r="C11" s="140"/>
      <c r="D11" s="140"/>
      <c r="E11" s="140"/>
      <c r="F11" s="140"/>
      <c r="G11" s="141"/>
    </row>
    <row r="12" spans="1:7" x14ac:dyDescent="0.2">
      <c r="A12" s="401" t="s">
        <v>266</v>
      </c>
      <c r="B12" s="402"/>
      <c r="C12" s="402"/>
      <c r="D12" s="402"/>
      <c r="E12" s="402"/>
      <c r="F12" s="402"/>
      <c r="G12" s="403"/>
    </row>
    <row r="13" spans="1:7" x14ac:dyDescent="0.2">
      <c r="A13" s="136"/>
      <c r="B13" s="137"/>
      <c r="C13" s="137"/>
      <c r="D13" s="137"/>
      <c r="E13" s="137"/>
      <c r="F13" s="137"/>
      <c r="G13" s="142"/>
    </row>
    <row r="14" spans="1:7" x14ac:dyDescent="0.2">
      <c r="A14" s="136"/>
      <c r="B14" s="137"/>
      <c r="C14" s="143" t="s">
        <v>281</v>
      </c>
      <c r="D14" s="143" t="s">
        <v>282</v>
      </c>
      <c r="E14" s="143" t="s">
        <v>283</v>
      </c>
      <c r="F14" s="143" t="s">
        <v>280</v>
      </c>
      <c r="G14" s="144" t="s">
        <v>284</v>
      </c>
    </row>
    <row r="15" spans="1:7" x14ac:dyDescent="0.2">
      <c r="A15" s="136"/>
      <c r="B15" s="137" t="s">
        <v>267</v>
      </c>
      <c r="C15" s="145">
        <v>1.3</v>
      </c>
      <c r="D15" s="145">
        <v>0.2</v>
      </c>
      <c r="E15" s="145">
        <v>30</v>
      </c>
      <c r="F15" s="146">
        <v>2</v>
      </c>
      <c r="G15" s="147">
        <f>+ROUND(F15*E15*D15*C15,2)</f>
        <v>15.6</v>
      </c>
    </row>
    <row r="16" spans="1:7" x14ac:dyDescent="0.2">
      <c r="A16" s="136"/>
      <c r="B16" s="137" t="s">
        <v>268</v>
      </c>
      <c r="C16" s="145">
        <v>0.3</v>
      </c>
      <c r="D16" s="145">
        <v>1.9</v>
      </c>
      <c r="E16" s="145">
        <v>30</v>
      </c>
      <c r="F16" s="146">
        <v>1</v>
      </c>
      <c r="G16" s="147">
        <f>+ROUND(F16*E16*D16*C16,2)</f>
        <v>17.100000000000001</v>
      </c>
    </row>
    <row r="17" spans="1:7" x14ac:dyDescent="0.2">
      <c r="A17" s="136"/>
      <c r="B17" s="137" t="s">
        <v>269</v>
      </c>
      <c r="C17" s="145">
        <v>0.15</v>
      </c>
      <c r="D17" s="145">
        <v>1.9</v>
      </c>
      <c r="E17" s="145">
        <v>30</v>
      </c>
      <c r="F17" s="146">
        <v>1</v>
      </c>
      <c r="G17" s="147">
        <f>+ROUND(F17*E17*D17*C17,2)</f>
        <v>8.5500000000000007</v>
      </c>
    </row>
    <row r="18" spans="1:7" x14ac:dyDescent="0.2">
      <c r="A18" s="136"/>
      <c r="B18" s="137"/>
      <c r="C18" s="137"/>
      <c r="D18" s="137"/>
      <c r="E18" s="137"/>
      <c r="F18" s="148" t="s">
        <v>272</v>
      </c>
      <c r="G18" s="149">
        <f>SUM(G15:G17)</f>
        <v>41.25</v>
      </c>
    </row>
    <row r="19" spans="1:7" x14ac:dyDescent="0.2">
      <c r="A19" s="136"/>
      <c r="B19" s="137"/>
      <c r="C19" s="137"/>
      <c r="D19" s="137"/>
      <c r="E19" s="137"/>
      <c r="F19" s="137"/>
      <c r="G19" s="142"/>
    </row>
    <row r="20" spans="1:7" x14ac:dyDescent="0.2">
      <c r="A20" s="401" t="s">
        <v>270</v>
      </c>
      <c r="B20" s="402"/>
      <c r="C20" s="402"/>
      <c r="D20" s="402"/>
      <c r="E20" s="402"/>
      <c r="F20" s="402"/>
      <c r="G20" s="403"/>
    </row>
    <row r="21" spans="1:7" x14ac:dyDescent="0.2">
      <c r="A21" s="139"/>
      <c r="B21" s="140"/>
      <c r="C21" s="140"/>
      <c r="D21" s="140"/>
      <c r="E21" s="140"/>
      <c r="F21" s="140"/>
      <c r="G21" s="141"/>
    </row>
    <row r="22" spans="1:7" x14ac:dyDescent="0.2">
      <c r="A22" s="136"/>
      <c r="B22" s="137"/>
      <c r="C22" s="143" t="s">
        <v>281</v>
      </c>
      <c r="D22" s="143" t="s">
        <v>282</v>
      </c>
      <c r="E22" s="143" t="s">
        <v>283</v>
      </c>
      <c r="F22" s="143" t="s">
        <v>280</v>
      </c>
      <c r="G22" s="144" t="s">
        <v>284</v>
      </c>
    </row>
    <row r="23" spans="1:7" x14ac:dyDescent="0.2">
      <c r="A23" s="136"/>
      <c r="B23" s="137" t="s">
        <v>267</v>
      </c>
      <c r="C23" s="145">
        <v>1</v>
      </c>
      <c r="D23" s="145">
        <v>0.2</v>
      </c>
      <c r="E23" s="145">
        <v>77.37</v>
      </c>
      <c r="F23" s="146">
        <v>2</v>
      </c>
      <c r="G23" s="147">
        <f>+ROUND(F23*E23*D23*C23,2)</f>
        <v>30.95</v>
      </c>
    </row>
    <row r="24" spans="1:7" x14ac:dyDescent="0.2">
      <c r="A24" s="136"/>
      <c r="B24" s="137" t="s">
        <v>269</v>
      </c>
      <c r="C24" s="145">
        <v>0.15</v>
      </c>
      <c r="D24" s="145">
        <v>1.9</v>
      </c>
      <c r="E24" s="145">
        <v>77.37</v>
      </c>
      <c r="F24" s="146">
        <v>1</v>
      </c>
      <c r="G24" s="147">
        <f>+ROUND(F24*E24*D24*C24,2)</f>
        <v>22.05</v>
      </c>
    </row>
    <row r="25" spans="1:7" x14ac:dyDescent="0.2">
      <c r="A25" s="136"/>
      <c r="B25" s="137"/>
      <c r="C25" s="137"/>
      <c r="D25" s="137"/>
      <c r="E25" s="137"/>
      <c r="F25" s="148" t="s">
        <v>272</v>
      </c>
      <c r="G25" s="149">
        <f>SUM(G23:G24)</f>
        <v>53</v>
      </c>
    </row>
    <row r="26" spans="1:7" x14ac:dyDescent="0.2">
      <c r="A26" s="136"/>
      <c r="B26" s="137"/>
      <c r="C26" s="137"/>
      <c r="D26" s="137"/>
      <c r="E26" s="137"/>
      <c r="F26" s="137"/>
      <c r="G26" s="142"/>
    </row>
    <row r="27" spans="1:7" x14ac:dyDescent="0.2">
      <c r="A27" s="401" t="s">
        <v>387</v>
      </c>
      <c r="B27" s="402"/>
      <c r="C27" s="402"/>
      <c r="D27" s="402"/>
      <c r="E27" s="402"/>
      <c r="F27" s="402"/>
      <c r="G27" s="403"/>
    </row>
    <row r="28" spans="1:7" x14ac:dyDescent="0.2">
      <c r="A28" s="136"/>
      <c r="B28" s="137"/>
      <c r="C28" s="137"/>
      <c r="D28" s="137"/>
      <c r="E28" s="137"/>
      <c r="F28" s="137"/>
      <c r="G28" s="142"/>
    </row>
    <row r="29" spans="1:7" x14ac:dyDescent="0.2">
      <c r="A29" s="136"/>
      <c r="B29" s="137"/>
      <c r="C29" s="143" t="s">
        <v>281</v>
      </c>
      <c r="D29" s="143" t="s">
        <v>282</v>
      </c>
      <c r="E29" s="143" t="s">
        <v>283</v>
      </c>
      <c r="F29" s="143" t="s">
        <v>280</v>
      </c>
      <c r="G29" s="144" t="s">
        <v>284</v>
      </c>
    </row>
    <row r="30" spans="1:7" x14ac:dyDescent="0.2">
      <c r="A30" s="136"/>
      <c r="B30" s="137" t="s">
        <v>267</v>
      </c>
      <c r="C30" s="145">
        <v>2</v>
      </c>
      <c r="D30" s="145">
        <v>0.2</v>
      </c>
      <c r="E30" s="145">
        <v>2.4</v>
      </c>
      <c r="F30" s="146">
        <v>2</v>
      </c>
      <c r="G30" s="147">
        <f>+ROUND(F30*E30*D30*C30,2)</f>
        <v>1.92</v>
      </c>
    </row>
    <row r="31" spans="1:7" x14ac:dyDescent="0.2">
      <c r="A31" s="136"/>
      <c r="B31" s="137" t="s">
        <v>269</v>
      </c>
      <c r="C31" s="145">
        <v>0.15</v>
      </c>
      <c r="D31" s="145">
        <v>1.9</v>
      </c>
      <c r="E31" s="145">
        <v>2.4</v>
      </c>
      <c r="F31" s="146">
        <v>1</v>
      </c>
      <c r="G31" s="147">
        <f>+ROUND(F31*E31*D31*C31,2)</f>
        <v>0.68</v>
      </c>
    </row>
    <row r="32" spans="1:7" x14ac:dyDescent="0.2">
      <c r="A32" s="136"/>
      <c r="B32" s="137"/>
      <c r="C32" s="137"/>
      <c r="D32" s="137"/>
      <c r="E32" s="137"/>
      <c r="F32" s="148" t="s">
        <v>272</v>
      </c>
      <c r="G32" s="149">
        <f>SUM(G30:G31)</f>
        <v>2.6</v>
      </c>
    </row>
    <row r="33" spans="1:7" x14ac:dyDescent="0.2">
      <c r="A33" s="136"/>
      <c r="B33" s="137"/>
      <c r="C33" s="137"/>
      <c r="D33" s="137"/>
      <c r="E33" s="137"/>
      <c r="F33" s="137"/>
      <c r="G33" s="142"/>
    </row>
    <row r="34" spans="1:7" x14ac:dyDescent="0.2">
      <c r="A34" s="401" t="s">
        <v>388</v>
      </c>
      <c r="B34" s="402"/>
      <c r="C34" s="402"/>
      <c r="D34" s="402"/>
      <c r="E34" s="402"/>
      <c r="F34" s="402"/>
      <c r="G34" s="403"/>
    </row>
    <row r="35" spans="1:7" x14ac:dyDescent="0.2">
      <c r="A35" s="136"/>
      <c r="B35" s="137"/>
      <c r="C35" s="137"/>
      <c r="D35" s="137"/>
      <c r="E35" s="137"/>
      <c r="F35" s="137"/>
      <c r="G35" s="142"/>
    </row>
    <row r="36" spans="1:7" x14ac:dyDescent="0.2">
      <c r="A36" s="136"/>
      <c r="B36" s="137"/>
      <c r="C36" s="143" t="s">
        <v>281</v>
      </c>
      <c r="D36" s="143" t="s">
        <v>282</v>
      </c>
      <c r="E36" s="143" t="s">
        <v>283</v>
      </c>
      <c r="F36" s="143" t="s">
        <v>280</v>
      </c>
      <c r="G36" s="144" t="s">
        <v>284</v>
      </c>
    </row>
    <row r="37" spans="1:7" x14ac:dyDescent="0.2">
      <c r="A37" s="136"/>
      <c r="B37" s="137" t="s">
        <v>271</v>
      </c>
      <c r="C37" s="145">
        <v>1.45</v>
      </c>
      <c r="D37" s="145">
        <v>0.2</v>
      </c>
      <c r="E37" s="145">
        <v>9</v>
      </c>
      <c r="F37" s="146">
        <v>1</v>
      </c>
      <c r="G37" s="147">
        <f>+ROUND(F37*E37*D37*C37,2)</f>
        <v>2.61</v>
      </c>
    </row>
    <row r="38" spans="1:7" x14ac:dyDescent="0.2">
      <c r="A38" s="136"/>
      <c r="B38" s="137" t="s">
        <v>267</v>
      </c>
      <c r="C38" s="145">
        <v>1.45</v>
      </c>
      <c r="D38" s="145">
        <v>0.2</v>
      </c>
      <c r="E38" s="145">
        <v>2</v>
      </c>
      <c r="F38" s="146">
        <v>2</v>
      </c>
      <c r="G38" s="147">
        <f>+ROUND(F38*E38*D38*C38,2)</f>
        <v>1.1599999999999999</v>
      </c>
    </row>
    <row r="39" spans="1:7" x14ac:dyDescent="0.2">
      <c r="A39" s="136"/>
      <c r="B39" s="137" t="s">
        <v>269</v>
      </c>
      <c r="C39" s="145">
        <v>0.15</v>
      </c>
      <c r="D39" s="145">
        <v>9</v>
      </c>
      <c r="E39" s="145">
        <v>2</v>
      </c>
      <c r="F39" s="146">
        <v>1</v>
      </c>
      <c r="G39" s="147">
        <f>+ROUND(F39*E39*D39*C39,2)</f>
        <v>2.7</v>
      </c>
    </row>
    <row r="40" spans="1:7" x14ac:dyDescent="0.2">
      <c r="A40" s="136"/>
      <c r="B40" s="137"/>
      <c r="C40" s="145"/>
      <c r="D40" s="145"/>
      <c r="E40" s="145"/>
      <c r="F40" s="150" t="s">
        <v>272</v>
      </c>
      <c r="G40" s="149">
        <f>SUM(G37:G39)</f>
        <v>6.47</v>
      </c>
    </row>
    <row r="41" spans="1:7" x14ac:dyDescent="0.2">
      <c r="A41" s="136"/>
      <c r="B41" s="137"/>
      <c r="C41" s="137"/>
      <c r="D41" s="137"/>
      <c r="E41" s="137"/>
      <c r="F41" s="137"/>
      <c r="G41" s="142"/>
    </row>
    <row r="42" spans="1:7" x14ac:dyDescent="0.2">
      <c r="A42" s="401" t="s">
        <v>386</v>
      </c>
      <c r="B42" s="402"/>
      <c r="C42" s="402"/>
      <c r="D42" s="402"/>
      <c r="E42" s="402"/>
      <c r="F42" s="402"/>
      <c r="G42" s="403"/>
    </row>
    <row r="43" spans="1:7" x14ac:dyDescent="0.2">
      <c r="A43" s="136"/>
      <c r="B43" s="137"/>
      <c r="C43" s="137"/>
      <c r="D43" s="137"/>
      <c r="E43" s="137"/>
      <c r="F43" s="137"/>
      <c r="G43" s="142"/>
    </row>
    <row r="44" spans="1:7" x14ac:dyDescent="0.2">
      <c r="A44" s="136"/>
      <c r="B44" s="137"/>
      <c r="C44" s="143" t="s">
        <v>281</v>
      </c>
      <c r="D44" s="143" t="s">
        <v>282</v>
      </c>
      <c r="E44" s="143" t="s">
        <v>283</v>
      </c>
      <c r="F44" s="143" t="s">
        <v>280</v>
      </c>
      <c r="G44" s="144" t="s">
        <v>284</v>
      </c>
    </row>
    <row r="45" spans="1:7" x14ac:dyDescent="0.2">
      <c r="A45" s="136"/>
      <c r="B45" s="137" t="s">
        <v>271</v>
      </c>
      <c r="C45" s="145">
        <v>1</v>
      </c>
      <c r="D45" s="145">
        <v>0.15</v>
      </c>
      <c r="E45" s="145">
        <v>1</v>
      </c>
      <c r="F45" s="146">
        <v>1</v>
      </c>
      <c r="G45" s="147">
        <f>+ROUND(F45*E45*D45*C45,2)</f>
        <v>0.15</v>
      </c>
    </row>
    <row r="46" spans="1:7" x14ac:dyDescent="0.2">
      <c r="A46" s="136"/>
      <c r="B46" s="137" t="s">
        <v>267</v>
      </c>
      <c r="C46" s="145">
        <v>1</v>
      </c>
      <c r="D46" s="145">
        <v>0.15</v>
      </c>
      <c r="E46" s="145">
        <v>1</v>
      </c>
      <c r="F46" s="146">
        <v>2</v>
      </c>
      <c r="G46" s="147">
        <f>+ROUND(F46*E46*D46*C46,2)</f>
        <v>0.3</v>
      </c>
    </row>
    <row r="47" spans="1:7" x14ac:dyDescent="0.2">
      <c r="A47" s="136"/>
      <c r="B47" s="137" t="s">
        <v>269</v>
      </c>
      <c r="C47" s="145">
        <v>0.15</v>
      </c>
      <c r="D47" s="145">
        <v>1</v>
      </c>
      <c r="E47" s="145">
        <v>1</v>
      </c>
      <c r="F47" s="146">
        <v>1</v>
      </c>
      <c r="G47" s="147">
        <f>+ROUND(F47*E47*D47*C47,2)</f>
        <v>0.15</v>
      </c>
    </row>
    <row r="48" spans="1:7" x14ac:dyDescent="0.2">
      <c r="A48" s="136"/>
      <c r="B48" s="137"/>
      <c r="C48" s="137"/>
      <c r="D48" s="137"/>
      <c r="E48" s="137"/>
      <c r="F48" s="148" t="s">
        <v>272</v>
      </c>
      <c r="G48" s="149">
        <f>SUM(G45:G47)</f>
        <v>0.6</v>
      </c>
    </row>
    <row r="49" spans="1:7" x14ac:dyDescent="0.2">
      <c r="A49" s="136"/>
      <c r="B49" s="137"/>
      <c r="C49" s="137"/>
      <c r="D49" s="137"/>
      <c r="E49" s="137"/>
      <c r="F49" s="137"/>
      <c r="G49" s="142"/>
    </row>
    <row r="50" spans="1:7" x14ac:dyDescent="0.2">
      <c r="A50" s="401" t="s">
        <v>391</v>
      </c>
      <c r="B50" s="402"/>
      <c r="C50" s="402"/>
      <c r="D50" s="402"/>
      <c r="E50" s="402"/>
      <c r="F50" s="402"/>
      <c r="G50" s="403"/>
    </row>
    <row r="51" spans="1:7" x14ac:dyDescent="0.2">
      <c r="A51" s="136"/>
      <c r="B51" s="137"/>
      <c r="C51" s="137"/>
      <c r="D51" s="137"/>
      <c r="E51" s="137"/>
      <c r="F51" s="137"/>
      <c r="G51" s="142"/>
    </row>
    <row r="52" spans="1:7" x14ac:dyDescent="0.2">
      <c r="A52" s="136"/>
      <c r="B52" s="137"/>
      <c r="C52" s="143" t="s">
        <v>281</v>
      </c>
      <c r="D52" s="143" t="s">
        <v>282</v>
      </c>
      <c r="E52" s="143" t="s">
        <v>283</v>
      </c>
      <c r="F52" s="143" t="s">
        <v>280</v>
      </c>
      <c r="G52" s="144" t="s">
        <v>284</v>
      </c>
    </row>
    <row r="53" spans="1:7" x14ac:dyDescent="0.2">
      <c r="A53" s="136"/>
      <c r="B53" s="137" t="s">
        <v>267</v>
      </c>
      <c r="C53" s="145">
        <v>1.1200000000000001</v>
      </c>
      <c r="D53" s="145">
        <v>0.2</v>
      </c>
      <c r="E53" s="145">
        <v>15.9</v>
      </c>
      <c r="F53" s="146">
        <v>2</v>
      </c>
      <c r="G53" s="147">
        <f>+ROUND(F53*E53*D53*C53,2)</f>
        <v>7.12</v>
      </c>
    </row>
    <row r="54" spans="1:7" x14ac:dyDescent="0.2">
      <c r="A54" s="136"/>
      <c r="B54" s="137" t="s">
        <v>269</v>
      </c>
      <c r="C54" s="145">
        <v>0.15</v>
      </c>
      <c r="D54" s="145">
        <v>1.9</v>
      </c>
      <c r="E54" s="145">
        <v>15.9</v>
      </c>
      <c r="F54" s="146">
        <v>1</v>
      </c>
      <c r="G54" s="147">
        <f>+ROUND(F54*E54*D54*C54,2)</f>
        <v>4.53</v>
      </c>
    </row>
    <row r="55" spans="1:7" x14ac:dyDescent="0.2">
      <c r="A55" s="136"/>
      <c r="B55" s="137"/>
      <c r="C55" s="137"/>
      <c r="D55" s="137"/>
      <c r="E55" s="137"/>
      <c r="F55" s="148" t="s">
        <v>272</v>
      </c>
      <c r="G55" s="149">
        <f>SUM(G53:G54)</f>
        <v>11.65</v>
      </c>
    </row>
    <row r="56" spans="1:7" x14ac:dyDescent="0.2">
      <c r="A56" s="136"/>
      <c r="B56" s="137"/>
      <c r="C56" s="137"/>
      <c r="D56" s="137"/>
      <c r="E56" s="137"/>
      <c r="F56" s="137"/>
      <c r="G56" s="142"/>
    </row>
    <row r="57" spans="1:7" x14ac:dyDescent="0.2">
      <c r="A57" s="401" t="s">
        <v>273</v>
      </c>
      <c r="B57" s="402"/>
      <c r="C57" s="402"/>
      <c r="D57" s="402"/>
      <c r="E57" s="402"/>
      <c r="F57" s="402"/>
      <c r="G57" s="403"/>
    </row>
    <row r="58" spans="1:7" x14ac:dyDescent="0.2">
      <c r="A58" s="136"/>
      <c r="B58" s="137"/>
      <c r="C58" s="137"/>
      <c r="D58" s="137"/>
      <c r="E58" s="137"/>
      <c r="F58" s="137"/>
      <c r="G58" s="142"/>
    </row>
    <row r="59" spans="1:7" x14ac:dyDescent="0.2">
      <c r="A59" s="136"/>
      <c r="B59" s="137"/>
      <c r="C59" s="143" t="s">
        <v>281</v>
      </c>
      <c r="D59" s="143" t="s">
        <v>282</v>
      </c>
      <c r="E59" s="143" t="s">
        <v>283</v>
      </c>
      <c r="F59" s="143" t="s">
        <v>280</v>
      </c>
      <c r="G59" s="144" t="s">
        <v>284</v>
      </c>
    </row>
    <row r="60" spans="1:7" x14ac:dyDescent="0.2">
      <c r="A60" s="136"/>
      <c r="B60" s="137" t="s">
        <v>267</v>
      </c>
      <c r="C60" s="145">
        <v>1.1200000000000001</v>
      </c>
      <c r="D60" s="145">
        <v>0.2</v>
      </c>
      <c r="E60" s="145">
        <v>5.71</v>
      </c>
      <c r="F60" s="146">
        <v>2</v>
      </c>
      <c r="G60" s="147">
        <f>+ROUND(F60*E60*D60*C60,2)</f>
        <v>2.56</v>
      </c>
    </row>
    <row r="61" spans="1:7" x14ac:dyDescent="0.2">
      <c r="A61" s="136"/>
      <c r="B61" s="137" t="s">
        <v>269</v>
      </c>
      <c r="C61" s="145">
        <v>0.15</v>
      </c>
      <c r="D61" s="145"/>
      <c r="E61" s="145">
        <v>22.49</v>
      </c>
      <c r="F61" s="145"/>
      <c r="G61" s="147">
        <f>+ROUND(C61*E61,2)</f>
        <v>3.37</v>
      </c>
    </row>
    <row r="62" spans="1:7" x14ac:dyDescent="0.2">
      <c r="A62" s="136"/>
      <c r="B62" s="137"/>
      <c r="C62" s="137"/>
      <c r="D62" s="137"/>
      <c r="E62" s="137"/>
      <c r="F62" s="148" t="s">
        <v>272</v>
      </c>
      <c r="G62" s="149">
        <f>SUM(G60:G61)</f>
        <v>5.93</v>
      </c>
    </row>
    <row r="63" spans="1:7" x14ac:dyDescent="0.2">
      <c r="A63" s="136"/>
      <c r="B63" s="137"/>
      <c r="C63" s="137"/>
      <c r="D63" s="137"/>
      <c r="E63" s="137"/>
      <c r="F63" s="137"/>
      <c r="G63" s="142"/>
    </row>
    <row r="64" spans="1:7" x14ac:dyDescent="0.2">
      <c r="A64" s="136"/>
      <c r="B64" s="386" t="s">
        <v>409</v>
      </c>
      <c r="C64" s="387"/>
      <c r="D64" s="387"/>
      <c r="E64" s="388"/>
      <c r="F64" s="151">
        <f>+G62+G55+G48+G40+G32+G25+G18</f>
        <v>121.5</v>
      </c>
      <c r="G64" s="152" t="s">
        <v>359</v>
      </c>
    </row>
    <row r="65" spans="1:7" ht="13.5" thickBot="1" x14ac:dyDescent="0.25">
      <c r="A65" s="136"/>
      <c r="B65" s="137"/>
      <c r="C65" s="137"/>
      <c r="D65" s="137"/>
      <c r="E65" s="137"/>
      <c r="F65" s="137"/>
      <c r="G65" s="142"/>
    </row>
    <row r="66" spans="1:7" ht="13.5" thickBot="1" x14ac:dyDescent="0.25">
      <c r="A66" s="392" t="s">
        <v>285</v>
      </c>
      <c r="B66" s="393"/>
      <c r="C66" s="393"/>
      <c r="D66" s="393"/>
      <c r="E66" s="393"/>
      <c r="F66" s="393"/>
      <c r="G66" s="394"/>
    </row>
    <row r="67" spans="1:7" x14ac:dyDescent="0.2">
      <c r="A67" s="136"/>
      <c r="B67" s="137"/>
      <c r="C67" s="137"/>
      <c r="D67" s="137"/>
      <c r="E67" s="137"/>
      <c r="F67" s="137"/>
      <c r="G67" s="142"/>
    </row>
    <row r="68" spans="1:7" x14ac:dyDescent="0.2">
      <c r="A68" s="136"/>
      <c r="B68" s="137"/>
      <c r="C68" s="143" t="s">
        <v>281</v>
      </c>
      <c r="D68" s="143" t="s">
        <v>282</v>
      </c>
      <c r="E68" s="143" t="s">
        <v>283</v>
      </c>
      <c r="F68" s="143" t="s">
        <v>280</v>
      </c>
      <c r="G68" s="144" t="s">
        <v>284</v>
      </c>
    </row>
    <row r="69" spans="1:7" x14ac:dyDescent="0.2">
      <c r="A69" s="136"/>
      <c r="B69" s="137" t="s">
        <v>275</v>
      </c>
      <c r="C69" s="145">
        <v>1.71</v>
      </c>
      <c r="D69" s="145">
        <v>0.25</v>
      </c>
      <c r="E69" s="145">
        <v>19.05</v>
      </c>
      <c r="F69" s="146">
        <v>2</v>
      </c>
      <c r="G69" s="147">
        <f t="shared" ref="G69:G76" si="0">+ROUND(F69*E69*D69*C69,2)</f>
        <v>16.29</v>
      </c>
    </row>
    <row r="70" spans="1:7" x14ac:dyDescent="0.2">
      <c r="A70" s="136"/>
      <c r="B70" s="137" t="s">
        <v>288</v>
      </c>
      <c r="C70" s="145">
        <v>1.36</v>
      </c>
      <c r="D70" s="145">
        <v>0.25</v>
      </c>
      <c r="E70" s="145">
        <v>0.90500000000000003</v>
      </c>
      <c r="F70" s="146">
        <v>2</v>
      </c>
      <c r="G70" s="147">
        <f t="shared" si="0"/>
        <v>0.62</v>
      </c>
    </row>
    <row r="71" spans="1:7" x14ac:dyDescent="0.2">
      <c r="A71" s="136"/>
      <c r="B71" s="137"/>
      <c r="C71" s="145">
        <v>1.36</v>
      </c>
      <c r="D71" s="145">
        <v>0.25</v>
      </c>
      <c r="E71" s="145">
        <v>0.35</v>
      </c>
      <c r="F71" s="146">
        <v>2</v>
      </c>
      <c r="G71" s="147">
        <f t="shared" si="0"/>
        <v>0.24</v>
      </c>
    </row>
    <row r="72" spans="1:7" x14ac:dyDescent="0.2">
      <c r="A72" s="136"/>
      <c r="B72" s="137" t="s">
        <v>286</v>
      </c>
      <c r="C72" s="145">
        <v>0.37</v>
      </c>
      <c r="D72" s="145">
        <v>0.25</v>
      </c>
      <c r="E72" s="145">
        <v>18.25</v>
      </c>
      <c r="F72" s="146">
        <v>2</v>
      </c>
      <c r="G72" s="147">
        <f t="shared" si="0"/>
        <v>3.38</v>
      </c>
    </row>
    <row r="73" spans="1:7" x14ac:dyDescent="0.2">
      <c r="A73" s="136"/>
      <c r="B73" s="137" t="s">
        <v>287</v>
      </c>
      <c r="C73" s="145">
        <v>1.52</v>
      </c>
      <c r="D73" s="145">
        <v>0.25</v>
      </c>
      <c r="E73" s="145">
        <v>18.25</v>
      </c>
      <c r="F73" s="146">
        <v>6</v>
      </c>
      <c r="G73" s="147">
        <f t="shared" si="0"/>
        <v>41.61</v>
      </c>
    </row>
    <row r="74" spans="1:7" x14ac:dyDescent="0.2">
      <c r="A74" s="136"/>
      <c r="B74" s="137" t="s">
        <v>278</v>
      </c>
      <c r="C74" s="145">
        <v>0.25</v>
      </c>
      <c r="D74" s="145">
        <v>0.8</v>
      </c>
      <c r="E74" s="145">
        <v>17.600000000000001</v>
      </c>
      <c r="F74" s="146">
        <v>2</v>
      </c>
      <c r="G74" s="147">
        <f t="shared" si="0"/>
        <v>7.04</v>
      </c>
    </row>
    <row r="75" spans="1:7" x14ac:dyDescent="0.2">
      <c r="A75" s="136"/>
      <c r="B75" s="137" t="s">
        <v>279</v>
      </c>
      <c r="C75" s="145">
        <v>0.25</v>
      </c>
      <c r="D75" s="145">
        <v>7.7779999999999996</v>
      </c>
      <c r="E75" s="145">
        <v>1.52</v>
      </c>
      <c r="F75" s="146">
        <v>1</v>
      </c>
      <c r="G75" s="147">
        <f t="shared" si="0"/>
        <v>2.96</v>
      </c>
    </row>
    <row r="76" spans="1:7" x14ac:dyDescent="0.2">
      <c r="A76" s="136"/>
      <c r="B76" s="137" t="s">
        <v>269</v>
      </c>
      <c r="C76" s="145">
        <v>0.25</v>
      </c>
      <c r="D76" s="145">
        <v>7.7779999999999996</v>
      </c>
      <c r="E76" s="145">
        <v>19.05</v>
      </c>
      <c r="F76" s="146">
        <v>1</v>
      </c>
      <c r="G76" s="147">
        <f t="shared" si="0"/>
        <v>37.04</v>
      </c>
    </row>
    <row r="77" spans="1:7" x14ac:dyDescent="0.2">
      <c r="A77" s="136"/>
      <c r="B77" s="137"/>
      <c r="C77" s="137"/>
      <c r="D77" s="137"/>
      <c r="E77" s="137"/>
      <c r="F77" s="148" t="s">
        <v>272</v>
      </c>
      <c r="G77" s="149">
        <f>SUM(G69:G76)</f>
        <v>109.18</v>
      </c>
    </row>
    <row r="78" spans="1:7" ht="13.5" thickBot="1" x14ac:dyDescent="0.25">
      <c r="A78" s="136"/>
      <c r="B78" s="137"/>
      <c r="C78" s="137"/>
      <c r="D78" s="137"/>
      <c r="E78" s="137"/>
      <c r="F78" s="137"/>
      <c r="G78" s="142"/>
    </row>
    <row r="79" spans="1:7" ht="13.5" thickBot="1" x14ac:dyDescent="0.25">
      <c r="A79" s="392" t="s">
        <v>277</v>
      </c>
      <c r="B79" s="393"/>
      <c r="C79" s="393"/>
      <c r="D79" s="393"/>
      <c r="E79" s="393"/>
      <c r="F79" s="393"/>
      <c r="G79" s="394"/>
    </row>
    <row r="80" spans="1:7" x14ac:dyDescent="0.2">
      <c r="A80" s="136"/>
      <c r="B80" s="137"/>
      <c r="C80" s="137"/>
      <c r="D80" s="137"/>
      <c r="E80" s="137"/>
      <c r="F80" s="137"/>
      <c r="G80" s="142"/>
    </row>
    <row r="81" spans="1:7" x14ac:dyDescent="0.2">
      <c r="A81" s="136"/>
      <c r="B81" s="137"/>
      <c r="C81" s="143" t="s">
        <v>281</v>
      </c>
      <c r="D81" s="143" t="s">
        <v>282</v>
      </c>
      <c r="E81" s="143" t="s">
        <v>283</v>
      </c>
      <c r="F81" s="143" t="s">
        <v>280</v>
      </c>
      <c r="G81" s="144" t="s">
        <v>284</v>
      </c>
    </row>
    <row r="82" spans="1:7" x14ac:dyDescent="0.2">
      <c r="A82" s="136"/>
      <c r="B82" s="137" t="s">
        <v>275</v>
      </c>
      <c r="C82" s="145">
        <v>2.73</v>
      </c>
      <c r="D82" s="145">
        <v>0.25</v>
      </c>
      <c r="E82" s="145">
        <v>2</v>
      </c>
      <c r="F82" s="146">
        <v>2</v>
      </c>
      <c r="G82" s="147">
        <f t="shared" ref="G82:G87" si="1">+ROUND(F82*E82*D82*C82,2)</f>
        <v>2.73</v>
      </c>
    </row>
    <row r="83" spans="1:7" x14ac:dyDescent="0.2">
      <c r="A83" s="136"/>
      <c r="B83" s="137" t="s">
        <v>289</v>
      </c>
      <c r="C83" s="145">
        <v>2.5099999999999998</v>
      </c>
      <c r="D83" s="145">
        <v>0.15</v>
      </c>
      <c r="E83" s="145">
        <v>7.9</v>
      </c>
      <c r="F83" s="146">
        <v>1</v>
      </c>
      <c r="G83" s="147">
        <f t="shared" si="1"/>
        <v>2.97</v>
      </c>
    </row>
    <row r="84" spans="1:7" x14ac:dyDescent="0.2">
      <c r="A84" s="136"/>
      <c r="B84" s="137" t="s">
        <v>289</v>
      </c>
      <c r="C84" s="145">
        <v>3</v>
      </c>
      <c r="D84" s="145">
        <v>0.15</v>
      </c>
      <c r="E84" s="145">
        <v>11.01</v>
      </c>
      <c r="F84" s="146">
        <v>1</v>
      </c>
      <c r="G84" s="147">
        <f t="shared" si="1"/>
        <v>4.95</v>
      </c>
    </row>
    <row r="85" spans="1:7" x14ac:dyDescent="0.2">
      <c r="A85" s="136"/>
      <c r="B85" s="137" t="s">
        <v>290</v>
      </c>
      <c r="C85" s="145">
        <v>2.4</v>
      </c>
      <c r="D85" s="145">
        <v>0.25</v>
      </c>
      <c r="E85" s="145">
        <v>11.01</v>
      </c>
      <c r="F85" s="146">
        <v>1</v>
      </c>
      <c r="G85" s="147">
        <f t="shared" si="1"/>
        <v>6.61</v>
      </c>
    </row>
    <row r="86" spans="1:7" x14ac:dyDescent="0.2">
      <c r="A86" s="136"/>
      <c r="B86" s="137" t="s">
        <v>269</v>
      </c>
      <c r="C86" s="145">
        <v>0.25</v>
      </c>
      <c r="D86" s="145">
        <v>2.14</v>
      </c>
      <c r="E86" s="145">
        <v>11.01</v>
      </c>
      <c r="F86" s="146">
        <v>1</v>
      </c>
      <c r="G86" s="147">
        <f t="shared" si="1"/>
        <v>5.89</v>
      </c>
    </row>
    <row r="87" spans="1:7" x14ac:dyDescent="0.2">
      <c r="A87" s="136"/>
      <c r="B87" s="137" t="s">
        <v>291</v>
      </c>
      <c r="C87" s="145">
        <v>0.25</v>
      </c>
      <c r="D87" s="145">
        <v>1.1499999999999999</v>
      </c>
      <c r="E87" s="145">
        <v>11.01</v>
      </c>
      <c r="F87" s="146">
        <v>1</v>
      </c>
      <c r="G87" s="147">
        <f t="shared" si="1"/>
        <v>3.17</v>
      </c>
    </row>
    <row r="88" spans="1:7" x14ac:dyDescent="0.2">
      <c r="A88" s="136"/>
      <c r="B88" s="137" t="s">
        <v>292</v>
      </c>
      <c r="C88" s="145"/>
      <c r="D88" s="145"/>
      <c r="E88" s="145"/>
      <c r="F88" s="146"/>
      <c r="G88" s="147"/>
    </row>
    <row r="89" spans="1:7" x14ac:dyDescent="0.2">
      <c r="A89" s="136"/>
      <c r="B89" s="137"/>
      <c r="C89" s="145">
        <v>0.15</v>
      </c>
      <c r="D89" s="145">
        <v>0.6</v>
      </c>
      <c r="E89" s="145">
        <v>1.2</v>
      </c>
      <c r="F89" s="146">
        <v>2</v>
      </c>
      <c r="G89" s="147">
        <f t="shared" ref="G89:G98" si="2">+ROUND(F89*E89*D89*C89,2)</f>
        <v>0.22</v>
      </c>
    </row>
    <row r="90" spans="1:7" x14ac:dyDescent="0.2">
      <c r="A90" s="136"/>
      <c r="B90" s="137"/>
      <c r="C90" s="145">
        <v>0.15</v>
      </c>
      <c r="D90" s="145">
        <v>1.1499999999999999</v>
      </c>
      <c r="E90" s="145">
        <v>1.2</v>
      </c>
      <c r="F90" s="146">
        <v>4</v>
      </c>
      <c r="G90" s="147">
        <f t="shared" si="2"/>
        <v>0.83</v>
      </c>
    </row>
    <row r="91" spans="1:7" x14ac:dyDescent="0.2">
      <c r="A91" s="136"/>
      <c r="B91" s="137"/>
      <c r="C91" s="145">
        <v>0.15</v>
      </c>
      <c r="D91" s="145">
        <v>1.65</v>
      </c>
      <c r="E91" s="145">
        <v>1.2</v>
      </c>
      <c r="F91" s="146">
        <v>2</v>
      </c>
      <c r="G91" s="147">
        <f t="shared" si="2"/>
        <v>0.59</v>
      </c>
    </row>
    <row r="92" spans="1:7" x14ac:dyDescent="0.2">
      <c r="A92" s="136"/>
      <c r="B92" s="137"/>
      <c r="C92" s="145">
        <v>0.15</v>
      </c>
      <c r="D92" s="145">
        <v>1</v>
      </c>
      <c r="E92" s="145">
        <v>1.2</v>
      </c>
      <c r="F92" s="146">
        <v>6</v>
      </c>
      <c r="G92" s="147">
        <f t="shared" si="2"/>
        <v>1.08</v>
      </c>
    </row>
    <row r="93" spans="1:7" x14ac:dyDescent="0.2">
      <c r="A93" s="136"/>
      <c r="B93" s="137"/>
      <c r="C93" s="145">
        <v>0.15</v>
      </c>
      <c r="D93" s="145">
        <v>1.5</v>
      </c>
      <c r="E93" s="145">
        <v>1.2</v>
      </c>
      <c r="F93" s="146">
        <v>2</v>
      </c>
      <c r="G93" s="147">
        <f t="shared" si="2"/>
        <v>0.54</v>
      </c>
    </row>
    <row r="94" spans="1:7" x14ac:dyDescent="0.2">
      <c r="A94" s="136"/>
      <c r="B94" s="137"/>
      <c r="C94" s="145">
        <v>0.15</v>
      </c>
      <c r="D94" s="145">
        <v>1</v>
      </c>
      <c r="E94" s="145">
        <v>1.2</v>
      </c>
      <c r="F94" s="146">
        <v>4</v>
      </c>
      <c r="G94" s="147">
        <f t="shared" si="2"/>
        <v>0.72</v>
      </c>
    </row>
    <row r="95" spans="1:7" x14ac:dyDescent="0.2">
      <c r="A95" s="136"/>
      <c r="B95" s="137"/>
      <c r="C95" s="145">
        <v>0.15</v>
      </c>
      <c r="D95" s="145">
        <v>1.1000000000000001</v>
      </c>
      <c r="E95" s="145">
        <v>1.2</v>
      </c>
      <c r="F95" s="146">
        <v>1</v>
      </c>
      <c r="G95" s="147">
        <f t="shared" si="2"/>
        <v>0.2</v>
      </c>
    </row>
    <row r="96" spans="1:7" x14ac:dyDescent="0.2">
      <c r="A96" s="136"/>
      <c r="B96" s="137"/>
      <c r="C96" s="145">
        <v>0.15</v>
      </c>
      <c r="D96" s="145">
        <v>1.65</v>
      </c>
      <c r="E96" s="145">
        <v>1.3</v>
      </c>
      <c r="F96" s="146">
        <v>2</v>
      </c>
      <c r="G96" s="147">
        <f t="shared" si="2"/>
        <v>0.64</v>
      </c>
    </row>
    <row r="97" spans="1:7" x14ac:dyDescent="0.2">
      <c r="A97" s="136"/>
      <c r="B97" s="137" t="s">
        <v>293</v>
      </c>
      <c r="C97" s="145">
        <v>0.15</v>
      </c>
      <c r="D97" s="145">
        <v>1.1499999999999999</v>
      </c>
      <c r="E97" s="145">
        <v>1</v>
      </c>
      <c r="F97" s="146">
        <v>10</v>
      </c>
      <c r="G97" s="147">
        <f t="shared" si="2"/>
        <v>1.73</v>
      </c>
    </row>
    <row r="98" spans="1:7" x14ac:dyDescent="0.2">
      <c r="A98" s="136"/>
      <c r="B98" s="137"/>
      <c r="C98" s="145">
        <v>0.15</v>
      </c>
      <c r="D98" s="145">
        <v>1.1000000000000001</v>
      </c>
      <c r="E98" s="145">
        <v>1.65</v>
      </c>
      <c r="F98" s="146">
        <v>1</v>
      </c>
      <c r="G98" s="147">
        <f t="shared" si="2"/>
        <v>0.27</v>
      </c>
    </row>
    <row r="99" spans="1:7" x14ac:dyDescent="0.2">
      <c r="A99" s="136"/>
      <c r="B99" s="137"/>
      <c r="C99" s="145"/>
      <c r="D99" s="145"/>
      <c r="E99" s="145"/>
      <c r="F99" s="148" t="s">
        <v>272</v>
      </c>
      <c r="G99" s="149">
        <f>SUM(G82:G98)</f>
        <v>33.14</v>
      </c>
    </row>
    <row r="100" spans="1:7" x14ac:dyDescent="0.2">
      <c r="A100" s="137"/>
      <c r="B100" s="137"/>
      <c r="C100" s="145"/>
      <c r="D100" s="145"/>
      <c r="E100" s="145"/>
      <c r="F100" s="146"/>
      <c r="G100" s="147"/>
    </row>
    <row r="101" spans="1:7" x14ac:dyDescent="0.2">
      <c r="A101" s="137"/>
      <c r="B101" s="386" t="s">
        <v>412</v>
      </c>
      <c r="C101" s="387"/>
      <c r="D101" s="387"/>
      <c r="E101" s="388"/>
      <c r="F101" s="151">
        <f>+(G99+G77+F64)*1.05</f>
        <v>277.01100000000002</v>
      </c>
      <c r="G101" s="152" t="s">
        <v>359</v>
      </c>
    </row>
    <row r="102" spans="1:7" ht="13.5" thickBot="1" x14ac:dyDescent="0.25">
      <c r="A102" s="137"/>
      <c r="B102" s="137"/>
      <c r="C102" s="145"/>
      <c r="D102" s="145"/>
      <c r="E102" s="145"/>
      <c r="F102" s="146"/>
      <c r="G102" s="147"/>
    </row>
    <row r="103" spans="1:7" ht="13.5" thickBot="1" x14ac:dyDescent="0.25">
      <c r="A103" s="392" t="s">
        <v>296</v>
      </c>
      <c r="B103" s="393"/>
      <c r="C103" s="393"/>
      <c r="D103" s="393"/>
      <c r="E103" s="393"/>
      <c r="F103" s="393"/>
      <c r="G103" s="394"/>
    </row>
    <row r="104" spans="1:7" x14ac:dyDescent="0.2">
      <c r="A104" s="137"/>
      <c r="B104" s="137"/>
      <c r="C104" s="137"/>
      <c r="D104" s="137"/>
      <c r="E104" s="137"/>
      <c r="F104" s="137"/>
      <c r="G104" s="142"/>
    </row>
    <row r="105" spans="1:7" x14ac:dyDescent="0.2">
      <c r="A105" s="137"/>
      <c r="B105" s="137"/>
      <c r="C105" s="143" t="s">
        <v>281</v>
      </c>
      <c r="D105" s="143" t="s">
        <v>282</v>
      </c>
      <c r="E105" s="143" t="s">
        <v>283</v>
      </c>
      <c r="F105" s="143" t="s">
        <v>280</v>
      </c>
      <c r="G105" s="144" t="s">
        <v>284</v>
      </c>
    </row>
    <row r="106" spans="1:7" x14ac:dyDescent="0.2">
      <c r="A106" s="137"/>
      <c r="B106" s="137" t="s">
        <v>274</v>
      </c>
      <c r="C106" s="145">
        <v>0.39</v>
      </c>
      <c r="D106" s="145">
        <v>4.8499999999999996</v>
      </c>
      <c r="E106" s="145">
        <v>29.2</v>
      </c>
      <c r="F106" s="146">
        <v>3</v>
      </c>
      <c r="G106" s="147">
        <f>+ROUND(F106*E106*D106*C106,2)</f>
        <v>165.7</v>
      </c>
    </row>
    <row r="107" spans="1:7" x14ac:dyDescent="0.2">
      <c r="A107" s="137"/>
      <c r="B107" s="137" t="s">
        <v>295</v>
      </c>
      <c r="C107" s="145">
        <v>0.39</v>
      </c>
      <c r="D107" s="145">
        <v>4.8499999999999996</v>
      </c>
      <c r="E107" s="145">
        <v>30.6</v>
      </c>
      <c r="F107" s="146">
        <v>2</v>
      </c>
      <c r="G107" s="147">
        <f>+ROUND(F107*E107*D107*C107,2)</f>
        <v>115.76</v>
      </c>
    </row>
    <row r="108" spans="1:7" x14ac:dyDescent="0.2">
      <c r="A108" s="137"/>
      <c r="B108" s="137" t="s">
        <v>269</v>
      </c>
      <c r="C108" s="145">
        <v>0.39</v>
      </c>
      <c r="D108" s="145">
        <v>29.111896551724133</v>
      </c>
      <c r="E108" s="145">
        <v>30.6</v>
      </c>
      <c r="F108" s="146">
        <v>1</v>
      </c>
      <c r="G108" s="147">
        <f>+ROUND(F108*E108*D108*C108,2)</f>
        <v>347.42</v>
      </c>
    </row>
    <row r="109" spans="1:7" x14ac:dyDescent="0.2">
      <c r="A109" s="137"/>
      <c r="B109" s="137"/>
      <c r="C109" s="137"/>
      <c r="D109" s="137"/>
      <c r="E109" s="137"/>
      <c r="F109" s="148" t="s">
        <v>272</v>
      </c>
      <c r="G109" s="149">
        <f>SUM(G106:G108)</f>
        <v>628.88</v>
      </c>
    </row>
    <row r="110" spans="1:7" x14ac:dyDescent="0.2">
      <c r="A110" s="137"/>
      <c r="B110" s="137"/>
      <c r="C110" s="137"/>
      <c r="D110" s="137"/>
      <c r="E110" s="137"/>
      <c r="F110" s="148"/>
      <c r="G110" s="149"/>
    </row>
    <row r="111" spans="1:7" x14ac:dyDescent="0.2">
      <c r="A111" s="137"/>
      <c r="B111" s="386" t="s">
        <v>413</v>
      </c>
      <c r="C111" s="387"/>
      <c r="D111" s="387"/>
      <c r="E111" s="388"/>
      <c r="F111" s="151">
        <f>+G109</f>
        <v>628.88</v>
      </c>
      <c r="G111" s="152" t="s">
        <v>359</v>
      </c>
    </row>
    <row r="112" spans="1:7" x14ac:dyDescent="0.2">
      <c r="A112" s="137"/>
      <c r="B112" s="137"/>
      <c r="C112" s="137"/>
      <c r="D112" s="137"/>
      <c r="E112" s="137"/>
      <c r="F112" s="148"/>
      <c r="G112" s="149"/>
    </row>
    <row r="113" spans="1:7" x14ac:dyDescent="0.2">
      <c r="A113" s="137"/>
      <c r="B113" s="386" t="s">
        <v>438</v>
      </c>
      <c r="C113" s="387"/>
      <c r="D113" s="387"/>
      <c r="E113" s="388"/>
      <c r="F113" s="151">
        <f>+F111*4</f>
        <v>2515.52</v>
      </c>
      <c r="G113" s="152" t="s">
        <v>359</v>
      </c>
    </row>
    <row r="114" spans="1:7" ht="13.5" thickBot="1" x14ac:dyDescent="0.25">
      <c r="A114" s="137"/>
      <c r="B114" s="137"/>
      <c r="C114" s="137"/>
      <c r="D114" s="137"/>
      <c r="E114" s="137"/>
      <c r="F114" s="148"/>
      <c r="G114" s="149"/>
    </row>
    <row r="115" spans="1:7" ht="13.5" thickBot="1" x14ac:dyDescent="0.25">
      <c r="A115" s="392" t="s">
        <v>396</v>
      </c>
      <c r="B115" s="393"/>
      <c r="C115" s="393"/>
      <c r="D115" s="393"/>
      <c r="E115" s="393"/>
      <c r="F115" s="393"/>
      <c r="G115" s="394"/>
    </row>
    <row r="116" spans="1:7" x14ac:dyDescent="0.2">
      <c r="A116" s="137"/>
      <c r="B116" s="137"/>
      <c r="C116" s="137"/>
      <c r="D116" s="137"/>
      <c r="E116" s="137"/>
      <c r="F116" s="137"/>
      <c r="G116" s="142"/>
    </row>
    <row r="117" spans="1:7" x14ac:dyDescent="0.2">
      <c r="A117" s="137"/>
      <c r="B117" s="137"/>
      <c r="C117" s="143" t="s">
        <v>281</v>
      </c>
      <c r="D117" s="143" t="s">
        <v>282</v>
      </c>
      <c r="E117" s="143" t="s">
        <v>283</v>
      </c>
      <c r="F117" s="143" t="s">
        <v>280</v>
      </c>
      <c r="G117" s="144" t="s">
        <v>284</v>
      </c>
    </row>
    <row r="118" spans="1:7" x14ac:dyDescent="0.2">
      <c r="A118" s="137"/>
      <c r="B118" s="137" t="s">
        <v>398</v>
      </c>
      <c r="C118" s="145">
        <v>4.8499999999999996</v>
      </c>
      <c r="D118" s="145">
        <v>0.4</v>
      </c>
      <c r="E118" s="145">
        <v>6.5</v>
      </c>
      <c r="F118" s="146">
        <v>1</v>
      </c>
      <c r="G118" s="147">
        <f>+ROUND(F118*E118*D118*C118,2)</f>
        <v>12.61</v>
      </c>
    </row>
    <row r="119" spans="1:7" x14ac:dyDescent="0.2">
      <c r="A119" s="137"/>
      <c r="B119" s="137" t="s">
        <v>399</v>
      </c>
      <c r="C119" s="145">
        <v>4.8499999999999996</v>
      </c>
      <c r="D119" s="145">
        <v>0.4</v>
      </c>
      <c r="E119" s="145">
        <v>6.5</v>
      </c>
      <c r="F119" s="146">
        <v>2</v>
      </c>
      <c r="G119" s="147">
        <f>+ROUND(F119*E119*D119*C119,2)</f>
        <v>25.22</v>
      </c>
    </row>
    <row r="120" spans="1:7" x14ac:dyDescent="0.2">
      <c r="A120" s="137"/>
      <c r="B120" s="137" t="s">
        <v>400</v>
      </c>
      <c r="C120" s="145">
        <v>4.8499999999999996</v>
      </c>
      <c r="D120" s="145">
        <v>0.4</v>
      </c>
      <c r="E120" s="145">
        <v>15.4</v>
      </c>
      <c r="F120" s="146">
        <v>1</v>
      </c>
      <c r="G120" s="147">
        <f>+ROUND(F120*E120*D120*C120,2)</f>
        <v>29.88</v>
      </c>
    </row>
    <row r="121" spans="1:7" x14ac:dyDescent="0.2">
      <c r="A121" s="137"/>
      <c r="B121" s="137" t="s">
        <v>397</v>
      </c>
      <c r="C121" s="145">
        <v>0.4</v>
      </c>
      <c r="D121" s="145">
        <v>16.21</v>
      </c>
      <c r="E121" s="145">
        <v>6.75</v>
      </c>
      <c r="F121" s="146">
        <v>1</v>
      </c>
      <c r="G121" s="147">
        <f>+ROUND(F121*E121*D121*C121,2)</f>
        <v>43.77</v>
      </c>
    </row>
    <row r="122" spans="1:7" x14ac:dyDescent="0.2">
      <c r="A122" s="137"/>
      <c r="B122" s="137"/>
      <c r="C122" s="145"/>
      <c r="D122" s="145"/>
      <c r="E122" s="145"/>
      <c r="F122" s="148" t="s">
        <v>272</v>
      </c>
      <c r="G122" s="149">
        <f>SUM(G118:G121)</f>
        <v>111.47999999999999</v>
      </c>
    </row>
    <row r="123" spans="1:7" x14ac:dyDescent="0.2">
      <c r="A123" s="137"/>
      <c r="B123" s="137"/>
      <c r="C123" s="145"/>
      <c r="D123" s="145"/>
      <c r="E123" s="145"/>
      <c r="F123" s="146"/>
      <c r="G123" s="147"/>
    </row>
    <row r="124" spans="1:7" x14ac:dyDescent="0.2">
      <c r="A124" s="137"/>
      <c r="B124" s="386" t="s">
        <v>414</v>
      </c>
      <c r="C124" s="387"/>
      <c r="D124" s="387"/>
      <c r="E124" s="388"/>
      <c r="F124" s="151">
        <f>+G122</f>
        <v>111.47999999999999</v>
      </c>
      <c r="G124" s="152" t="s">
        <v>359</v>
      </c>
    </row>
    <row r="125" spans="1:7" x14ac:dyDescent="0.2">
      <c r="A125" s="137"/>
      <c r="B125" s="163"/>
      <c r="C125" s="163"/>
      <c r="D125" s="163"/>
      <c r="E125" s="163"/>
      <c r="F125" s="150"/>
      <c r="G125" s="149"/>
    </row>
    <row r="126" spans="1:7" x14ac:dyDescent="0.2">
      <c r="A126" s="137"/>
      <c r="B126" s="386" t="s">
        <v>439</v>
      </c>
      <c r="C126" s="387"/>
      <c r="D126" s="387"/>
      <c r="E126" s="388"/>
      <c r="F126" s="151">
        <f>+F124*4</f>
        <v>445.91999999999996</v>
      </c>
      <c r="G126" s="152" t="s">
        <v>359</v>
      </c>
    </row>
    <row r="127" spans="1:7" ht="13.5" thickBot="1" x14ac:dyDescent="0.25">
      <c r="A127" s="137"/>
      <c r="B127" s="137"/>
      <c r="C127" s="145"/>
      <c r="D127" s="145"/>
      <c r="E127" s="145"/>
      <c r="F127" s="146" t="s">
        <v>440</v>
      </c>
      <c r="G127" s="147"/>
    </row>
    <row r="128" spans="1:7" ht="13.5" thickBot="1" x14ac:dyDescent="0.25">
      <c r="A128" s="392" t="s">
        <v>405</v>
      </c>
      <c r="B128" s="393"/>
      <c r="C128" s="393"/>
      <c r="D128" s="393"/>
      <c r="E128" s="393"/>
      <c r="F128" s="393"/>
      <c r="G128" s="394"/>
    </row>
    <row r="129" spans="1:8" x14ac:dyDescent="0.2">
      <c r="A129" s="137"/>
      <c r="B129" s="137"/>
      <c r="C129" s="137"/>
      <c r="D129" s="137"/>
      <c r="E129" s="137"/>
      <c r="F129" s="137"/>
      <c r="G129" s="142"/>
    </row>
    <row r="130" spans="1:8" x14ac:dyDescent="0.2">
      <c r="A130" s="137"/>
      <c r="B130" s="137"/>
      <c r="C130" s="143" t="s">
        <v>281</v>
      </c>
      <c r="D130" s="143" t="s">
        <v>282</v>
      </c>
      <c r="E130" s="143" t="s">
        <v>283</v>
      </c>
      <c r="F130" s="143" t="s">
        <v>280</v>
      </c>
      <c r="G130" s="144" t="s">
        <v>284</v>
      </c>
    </row>
    <row r="131" spans="1:8" x14ac:dyDescent="0.2">
      <c r="A131" s="137"/>
      <c r="B131" s="137" t="s">
        <v>404</v>
      </c>
      <c r="C131" s="145">
        <v>1</v>
      </c>
      <c r="D131" s="145">
        <v>0.2</v>
      </c>
      <c r="E131" s="145">
        <v>11.1</v>
      </c>
      <c r="F131" s="146">
        <v>3</v>
      </c>
      <c r="G131" s="147">
        <f>+ROUND(F131*E131*D131*C131,2)</f>
        <v>6.66</v>
      </c>
    </row>
    <row r="132" spans="1:8" x14ac:dyDescent="0.2">
      <c r="A132" s="137"/>
      <c r="B132" s="137" t="s">
        <v>295</v>
      </c>
      <c r="C132" s="145">
        <v>1</v>
      </c>
      <c r="D132" s="145">
        <v>0.2</v>
      </c>
      <c r="E132" s="145">
        <v>9.4499999999999993</v>
      </c>
      <c r="F132" s="146">
        <v>2</v>
      </c>
      <c r="G132" s="147">
        <f>+ROUND(F132*E132*D132*C132,2)</f>
        <v>3.78</v>
      </c>
    </row>
    <row r="133" spans="1:8" x14ac:dyDescent="0.2">
      <c r="A133" s="137"/>
      <c r="B133" s="137" t="s">
        <v>269</v>
      </c>
      <c r="C133" s="145">
        <v>0.25769999999999998</v>
      </c>
      <c r="D133" s="145">
        <v>9.4499999999999993</v>
      </c>
      <c r="E133" s="145">
        <v>11.1</v>
      </c>
      <c r="F133" s="146">
        <v>1</v>
      </c>
      <c r="G133" s="147">
        <f>+ROUND(F133*E133*D133*C133,2)</f>
        <v>27.03</v>
      </c>
    </row>
    <row r="134" spans="1:8" x14ac:dyDescent="0.2">
      <c r="A134" s="137"/>
      <c r="B134" s="137"/>
      <c r="C134" s="145"/>
      <c r="D134" s="145"/>
      <c r="E134" s="145"/>
      <c r="F134" s="148" t="s">
        <v>272</v>
      </c>
      <c r="G134" s="149">
        <f>SUM(G131:G133)</f>
        <v>37.47</v>
      </c>
    </row>
    <row r="135" spans="1:8" x14ac:dyDescent="0.2">
      <c r="A135" s="137"/>
      <c r="B135" s="137"/>
      <c r="C135" s="145"/>
      <c r="D135" s="145"/>
      <c r="E135" s="145"/>
      <c r="F135" s="148"/>
      <c r="G135" s="149"/>
    </row>
    <row r="136" spans="1:8" x14ac:dyDescent="0.2">
      <c r="A136" s="137"/>
      <c r="B136" s="137" t="s">
        <v>292</v>
      </c>
      <c r="C136" s="145"/>
      <c r="D136" s="145"/>
      <c r="E136" s="145"/>
      <c r="F136" s="148"/>
      <c r="G136" s="149"/>
    </row>
    <row r="137" spans="1:8" x14ac:dyDescent="0.2">
      <c r="A137" s="137"/>
      <c r="B137" s="137" t="s">
        <v>407</v>
      </c>
      <c r="C137" s="145">
        <v>0.2</v>
      </c>
      <c r="D137" s="145">
        <v>1.1499999999999999</v>
      </c>
      <c r="E137" s="145">
        <v>1.1499999999999999</v>
      </c>
      <c r="F137" s="137">
        <v>2</v>
      </c>
      <c r="G137" s="147">
        <f>+ROUND(F137*E137*D137*C137,2)</f>
        <v>0.53</v>
      </c>
    </row>
    <row r="138" spans="1:8" x14ac:dyDescent="0.2">
      <c r="A138" s="137"/>
      <c r="B138" s="137" t="s">
        <v>269</v>
      </c>
      <c r="C138" s="145">
        <v>0.2</v>
      </c>
      <c r="D138" s="145">
        <v>1.1499999999999999</v>
      </c>
      <c r="E138" s="145">
        <v>1.2</v>
      </c>
      <c r="F138" s="153">
        <v>1</v>
      </c>
      <c r="G138" s="147">
        <f>+ROUND(F138*E138*D138*C138,2)</f>
        <v>0.28000000000000003</v>
      </c>
    </row>
    <row r="139" spans="1:8" x14ac:dyDescent="0.2">
      <c r="A139" s="137"/>
      <c r="B139" s="137" t="s">
        <v>408</v>
      </c>
      <c r="C139" s="145">
        <v>0.15</v>
      </c>
      <c r="D139" s="145">
        <v>1.1499999999999999</v>
      </c>
      <c r="E139" s="145">
        <v>1.2</v>
      </c>
      <c r="F139" s="153">
        <v>1</v>
      </c>
      <c r="G139" s="147">
        <f>+ROUND(F139*E139*D139*C139,2)</f>
        <v>0.21</v>
      </c>
    </row>
    <row r="140" spans="1:8" x14ac:dyDescent="0.2">
      <c r="A140" s="137"/>
      <c r="B140" s="137"/>
      <c r="C140" s="145"/>
      <c r="D140" s="145"/>
      <c r="E140" s="145"/>
      <c r="F140" s="148" t="s">
        <v>272</v>
      </c>
      <c r="G140" s="149">
        <f>SUM(G137:G139)</f>
        <v>1.02</v>
      </c>
    </row>
    <row r="141" spans="1:8" x14ac:dyDescent="0.2">
      <c r="A141" s="137"/>
      <c r="B141" s="137"/>
      <c r="C141" s="145"/>
      <c r="D141" s="145"/>
      <c r="E141" s="145"/>
      <c r="F141" s="153"/>
      <c r="G141" s="147"/>
    </row>
    <row r="142" spans="1:8" x14ac:dyDescent="0.2">
      <c r="A142" s="137"/>
      <c r="B142" s="386" t="s">
        <v>406</v>
      </c>
      <c r="C142" s="387"/>
      <c r="D142" s="387"/>
      <c r="E142" s="388"/>
      <c r="F142" s="151">
        <f>+(G134+G140)*6</f>
        <v>230.94</v>
      </c>
      <c r="G142" s="152" t="s">
        <v>359</v>
      </c>
    </row>
    <row r="143" spans="1:8" x14ac:dyDescent="0.2">
      <c r="A143" s="137"/>
      <c r="B143" s="137"/>
      <c r="C143" s="137"/>
      <c r="D143" s="137"/>
      <c r="E143" s="137"/>
      <c r="F143" s="148"/>
      <c r="G143" s="149"/>
    </row>
    <row r="144" spans="1:8" ht="13.5" thickBot="1" x14ac:dyDescent="0.25">
      <c r="A144" s="138"/>
      <c r="B144" s="405" t="s">
        <v>441</v>
      </c>
      <c r="C144" s="406"/>
      <c r="D144" s="406"/>
      <c r="E144" s="407"/>
      <c r="F144" s="154">
        <f>+F142*2</f>
        <v>461.88</v>
      </c>
      <c r="G144" s="152" t="s">
        <v>359</v>
      </c>
      <c r="H144" s="118"/>
    </row>
    <row r="145" spans="1:7" x14ac:dyDescent="0.2">
      <c r="A145" s="137"/>
      <c r="B145" s="137"/>
      <c r="C145" s="137"/>
      <c r="D145" s="137"/>
      <c r="E145" s="137"/>
      <c r="F145" s="148"/>
      <c r="G145" s="150"/>
    </row>
    <row r="146" spans="1:7" ht="13.5" thickBot="1" x14ac:dyDescent="0.25">
      <c r="A146" s="137"/>
      <c r="B146" s="137"/>
      <c r="C146" s="137"/>
      <c r="D146" s="137"/>
      <c r="E146" s="137"/>
      <c r="F146" s="148"/>
      <c r="G146" s="150"/>
    </row>
    <row r="147" spans="1:7" ht="13.5" thickBot="1" x14ac:dyDescent="0.25">
      <c r="A147" s="395" t="s">
        <v>415</v>
      </c>
      <c r="B147" s="396"/>
      <c r="C147" s="396"/>
      <c r="D147" s="396"/>
      <c r="E147" s="396"/>
      <c r="F147" s="396"/>
      <c r="G147" s="397"/>
    </row>
    <row r="148" spans="1:7" ht="13.5" thickBot="1" x14ac:dyDescent="0.25">
      <c r="A148" s="137"/>
      <c r="B148" s="137"/>
      <c r="C148" s="137"/>
      <c r="D148" s="137"/>
      <c r="E148" s="137"/>
      <c r="F148" s="148"/>
      <c r="G148" s="150"/>
    </row>
    <row r="149" spans="1:7" x14ac:dyDescent="0.2">
      <c r="A149" s="398" t="s">
        <v>4</v>
      </c>
      <c r="B149" s="399"/>
      <c r="C149" s="399"/>
      <c r="D149" s="399"/>
      <c r="E149" s="399"/>
      <c r="F149" s="399"/>
      <c r="G149" s="400"/>
    </row>
    <row r="150" spans="1:7" x14ac:dyDescent="0.2">
      <c r="A150" s="139"/>
      <c r="B150" s="140"/>
      <c r="C150" s="140"/>
      <c r="D150" s="140"/>
      <c r="E150" s="140"/>
      <c r="F150" s="140"/>
      <c r="G150" s="141"/>
    </row>
    <row r="151" spans="1:7" x14ac:dyDescent="0.2">
      <c r="A151" s="401" t="s">
        <v>266</v>
      </c>
      <c r="B151" s="402"/>
      <c r="C151" s="402"/>
      <c r="D151" s="402"/>
      <c r="E151" s="402"/>
      <c r="F151" s="402"/>
      <c r="G151" s="403"/>
    </row>
    <row r="152" spans="1:7" x14ac:dyDescent="0.2">
      <c r="A152" s="136"/>
      <c r="B152" s="137"/>
      <c r="C152" s="137"/>
      <c r="D152" s="137"/>
      <c r="E152" s="137"/>
      <c r="F152" s="137"/>
      <c r="G152" s="142"/>
    </row>
    <row r="153" spans="1:7" x14ac:dyDescent="0.2">
      <c r="A153" s="136"/>
      <c r="B153" s="137"/>
      <c r="C153" s="143" t="s">
        <v>281</v>
      </c>
      <c r="D153" s="143" t="s">
        <v>282</v>
      </c>
      <c r="E153" s="143" t="s">
        <v>283</v>
      </c>
      <c r="F153" s="143" t="s">
        <v>280</v>
      </c>
      <c r="G153" s="144" t="s">
        <v>284</v>
      </c>
    </row>
    <row r="154" spans="1:7" x14ac:dyDescent="0.2">
      <c r="A154" s="136"/>
      <c r="B154" s="137"/>
      <c r="C154" s="145">
        <v>1.08</v>
      </c>
      <c r="D154" s="145">
        <v>1.9</v>
      </c>
      <c r="E154" s="145">
        <v>32.4</v>
      </c>
      <c r="F154" s="146">
        <v>1</v>
      </c>
      <c r="G154" s="147">
        <f>+ROUND(F154*E154*D154*C154,2)</f>
        <v>66.48</v>
      </c>
    </row>
    <row r="155" spans="1:7" x14ac:dyDescent="0.2">
      <c r="A155" s="136"/>
      <c r="B155" s="137"/>
      <c r="C155" s="137"/>
      <c r="D155" s="137"/>
      <c r="E155" s="137"/>
      <c r="F155" s="148" t="s">
        <v>272</v>
      </c>
      <c r="G155" s="149">
        <f>SUM(G154:G154)</f>
        <v>66.48</v>
      </c>
    </row>
    <row r="156" spans="1:7" x14ac:dyDescent="0.2">
      <c r="A156" s="136"/>
      <c r="B156" s="137"/>
      <c r="C156" s="137"/>
      <c r="D156" s="137"/>
      <c r="E156" s="137"/>
      <c r="F156" s="137"/>
      <c r="G156" s="142"/>
    </row>
    <row r="157" spans="1:7" x14ac:dyDescent="0.2">
      <c r="A157" s="401" t="s">
        <v>270</v>
      </c>
      <c r="B157" s="402"/>
      <c r="C157" s="402"/>
      <c r="D157" s="402"/>
      <c r="E157" s="402"/>
      <c r="F157" s="402"/>
      <c r="G157" s="403"/>
    </row>
    <row r="158" spans="1:7" x14ac:dyDescent="0.2">
      <c r="A158" s="139"/>
      <c r="B158" s="140"/>
      <c r="C158" s="140"/>
      <c r="D158" s="140"/>
      <c r="E158" s="140"/>
      <c r="F158" s="140"/>
      <c r="G158" s="141"/>
    </row>
    <row r="159" spans="1:7" x14ac:dyDescent="0.2">
      <c r="A159" s="136"/>
      <c r="B159" s="137"/>
      <c r="C159" s="143" t="s">
        <v>281</v>
      </c>
      <c r="D159" s="143" t="s">
        <v>282</v>
      </c>
      <c r="E159" s="143" t="s">
        <v>283</v>
      </c>
      <c r="F159" s="143" t="s">
        <v>280</v>
      </c>
      <c r="G159" s="144" t="s">
        <v>284</v>
      </c>
    </row>
    <row r="160" spans="1:7" x14ac:dyDescent="0.2">
      <c r="A160" s="136"/>
      <c r="B160" s="137" t="s">
        <v>383</v>
      </c>
      <c r="C160" s="145">
        <v>1.36</v>
      </c>
      <c r="D160" s="145">
        <v>1.9</v>
      </c>
      <c r="E160" s="145">
        <v>30</v>
      </c>
      <c r="F160" s="146">
        <v>1</v>
      </c>
      <c r="G160" s="147">
        <f>+ROUND(F160*E160*D160*C160,2)</f>
        <v>77.52</v>
      </c>
    </row>
    <row r="161" spans="1:7" x14ac:dyDescent="0.2">
      <c r="A161" s="136"/>
      <c r="B161" s="137"/>
      <c r="C161" s="137"/>
      <c r="D161" s="137"/>
      <c r="E161" s="137"/>
      <c r="F161" s="148" t="s">
        <v>272</v>
      </c>
      <c r="G161" s="149">
        <f>SUM(G160:G160)</f>
        <v>77.52</v>
      </c>
    </row>
    <row r="162" spans="1:7" x14ac:dyDescent="0.2">
      <c r="A162" s="136"/>
      <c r="B162" s="137"/>
      <c r="C162" s="137"/>
      <c r="D162" s="137"/>
      <c r="E162" s="137"/>
      <c r="F162" s="137"/>
      <c r="G162" s="142"/>
    </row>
    <row r="163" spans="1:7" x14ac:dyDescent="0.2">
      <c r="A163" s="401" t="s">
        <v>385</v>
      </c>
      <c r="B163" s="402"/>
      <c r="C163" s="402"/>
      <c r="D163" s="402"/>
      <c r="E163" s="402"/>
      <c r="F163" s="402"/>
      <c r="G163" s="403"/>
    </row>
    <row r="164" spans="1:7" x14ac:dyDescent="0.2">
      <c r="A164" s="136"/>
      <c r="B164" s="137"/>
      <c r="C164" s="137"/>
      <c r="D164" s="137"/>
      <c r="E164" s="137"/>
      <c r="F164" s="137"/>
      <c r="G164" s="142"/>
    </row>
    <row r="165" spans="1:7" x14ac:dyDescent="0.2">
      <c r="A165" s="136"/>
      <c r="B165" s="137"/>
      <c r="C165" s="143" t="s">
        <v>281</v>
      </c>
      <c r="D165" s="143" t="s">
        <v>282</v>
      </c>
      <c r="E165" s="143" t="s">
        <v>283</v>
      </c>
      <c r="F165" s="143" t="s">
        <v>280</v>
      </c>
      <c r="G165" s="144" t="s">
        <v>284</v>
      </c>
    </row>
    <row r="166" spans="1:7" x14ac:dyDescent="0.2">
      <c r="A166" s="136"/>
      <c r="B166" s="137"/>
      <c r="C166" s="145">
        <v>1.59</v>
      </c>
      <c r="D166" s="145">
        <v>4.0999999999999996</v>
      </c>
      <c r="E166" s="145">
        <v>9.4</v>
      </c>
      <c r="F166" s="146">
        <v>1</v>
      </c>
      <c r="G166" s="147">
        <f>+ROUND(F166*E166*D166*C166,2)</f>
        <v>61.28</v>
      </c>
    </row>
    <row r="167" spans="1:7" x14ac:dyDescent="0.2">
      <c r="A167" s="136"/>
      <c r="B167" s="137"/>
      <c r="C167" s="145"/>
      <c r="D167" s="145"/>
      <c r="E167" s="145"/>
      <c r="F167" s="150" t="s">
        <v>272</v>
      </c>
      <c r="G167" s="149">
        <f>SUM(G166:G166)</f>
        <v>61.28</v>
      </c>
    </row>
    <row r="168" spans="1:7" x14ac:dyDescent="0.2">
      <c r="A168" s="136"/>
      <c r="B168" s="137"/>
      <c r="C168" s="137"/>
      <c r="D168" s="137"/>
      <c r="E168" s="137"/>
      <c r="F168" s="137"/>
      <c r="G168" s="142"/>
    </row>
    <row r="169" spans="1:7" x14ac:dyDescent="0.2">
      <c r="A169" s="401" t="s">
        <v>390</v>
      </c>
      <c r="B169" s="402"/>
      <c r="C169" s="402"/>
      <c r="D169" s="402"/>
      <c r="E169" s="402"/>
      <c r="F169" s="402"/>
      <c r="G169" s="403"/>
    </row>
    <row r="170" spans="1:7" x14ac:dyDescent="0.2">
      <c r="A170" s="136"/>
      <c r="B170" s="137"/>
      <c r="C170" s="137"/>
      <c r="D170" s="137"/>
      <c r="E170" s="137"/>
      <c r="F170" s="137"/>
      <c r="G170" s="142"/>
    </row>
    <row r="171" spans="1:7" x14ac:dyDescent="0.2">
      <c r="A171" s="136"/>
      <c r="B171" s="137"/>
      <c r="C171" s="143" t="s">
        <v>281</v>
      </c>
      <c r="D171" s="143" t="s">
        <v>282</v>
      </c>
      <c r="E171" s="143" t="s">
        <v>283</v>
      </c>
      <c r="F171" s="143" t="s">
        <v>280</v>
      </c>
      <c r="G171" s="144" t="s">
        <v>284</v>
      </c>
    </row>
    <row r="172" spans="1:7" x14ac:dyDescent="0.2">
      <c r="A172" s="136"/>
      <c r="B172" s="137" t="s">
        <v>384</v>
      </c>
      <c r="C172" s="145">
        <v>1.4</v>
      </c>
      <c r="D172" s="145">
        <v>1.9</v>
      </c>
      <c r="E172" s="145">
        <v>37.97</v>
      </c>
      <c r="F172" s="146">
        <v>1</v>
      </c>
      <c r="G172" s="147">
        <f>+ROUND(F172*E172*D172*C172,2)</f>
        <v>101</v>
      </c>
    </row>
    <row r="173" spans="1:7" x14ac:dyDescent="0.2">
      <c r="A173" s="136"/>
      <c r="B173" s="137" t="s">
        <v>389</v>
      </c>
      <c r="C173" s="145">
        <v>1.2</v>
      </c>
      <c r="D173" s="145">
        <v>1.4</v>
      </c>
      <c r="E173" s="145">
        <v>1.4</v>
      </c>
      <c r="F173" s="146">
        <v>1</v>
      </c>
      <c r="G173" s="147">
        <f>+ROUND(F173*E173*D173*C173,2)</f>
        <v>2.35</v>
      </c>
    </row>
    <row r="174" spans="1:7" x14ac:dyDescent="0.2">
      <c r="A174" s="136"/>
      <c r="B174" s="137"/>
      <c r="C174" s="137"/>
      <c r="D174" s="137"/>
      <c r="E174" s="137"/>
      <c r="F174" s="148" t="s">
        <v>272</v>
      </c>
      <c r="G174" s="149">
        <f>SUM(G172:G173)</f>
        <v>103.35</v>
      </c>
    </row>
    <row r="175" spans="1:7" x14ac:dyDescent="0.2">
      <c r="A175" s="136"/>
      <c r="B175" s="137"/>
      <c r="C175" s="137"/>
      <c r="D175" s="137"/>
      <c r="E175" s="137"/>
      <c r="F175" s="137"/>
      <c r="G175" s="142"/>
    </row>
    <row r="176" spans="1:7" x14ac:dyDescent="0.2">
      <c r="A176" s="401" t="s">
        <v>391</v>
      </c>
      <c r="B176" s="402"/>
      <c r="C176" s="402"/>
      <c r="D176" s="402"/>
      <c r="E176" s="402"/>
      <c r="F176" s="402"/>
      <c r="G176" s="403"/>
    </row>
    <row r="177" spans="1:7" x14ac:dyDescent="0.2">
      <c r="A177" s="136"/>
      <c r="B177" s="137"/>
      <c r="C177" s="137"/>
      <c r="D177" s="137"/>
      <c r="E177" s="137"/>
      <c r="F177" s="137"/>
      <c r="G177" s="142"/>
    </row>
    <row r="178" spans="1:7" x14ac:dyDescent="0.2">
      <c r="A178" s="136"/>
      <c r="B178" s="137"/>
      <c r="C178" s="143" t="s">
        <v>281</v>
      </c>
      <c r="D178" s="143" t="s">
        <v>282</v>
      </c>
      <c r="E178" s="143" t="s">
        <v>283</v>
      </c>
      <c r="F178" s="143" t="s">
        <v>280</v>
      </c>
      <c r="G178" s="144" t="s">
        <v>284</v>
      </c>
    </row>
    <row r="179" spans="1:7" x14ac:dyDescent="0.2">
      <c r="A179" s="136"/>
      <c r="B179" s="137" t="s">
        <v>267</v>
      </c>
      <c r="C179" s="145">
        <v>1.2</v>
      </c>
      <c r="D179" s="145">
        <v>1.9</v>
      </c>
      <c r="E179" s="145">
        <v>15.9</v>
      </c>
      <c r="F179" s="146">
        <v>2</v>
      </c>
      <c r="G179" s="147">
        <f>+ROUND(F179*E179*D179*C179,2)</f>
        <v>72.5</v>
      </c>
    </row>
    <row r="180" spans="1:7" x14ac:dyDescent="0.2">
      <c r="A180" s="136"/>
      <c r="B180" s="137"/>
      <c r="C180" s="137"/>
      <c r="D180" s="137"/>
      <c r="E180" s="137"/>
      <c r="F180" s="148" t="s">
        <v>272</v>
      </c>
      <c r="G180" s="149">
        <f>SUM(G179:G179)</f>
        <v>72.5</v>
      </c>
    </row>
    <row r="181" spans="1:7" x14ac:dyDescent="0.2">
      <c r="A181" s="136"/>
      <c r="B181" s="137"/>
      <c r="C181" s="137"/>
      <c r="D181" s="137"/>
      <c r="E181" s="137"/>
      <c r="F181" s="137"/>
      <c r="G181" s="142"/>
    </row>
    <row r="182" spans="1:7" x14ac:dyDescent="0.2">
      <c r="A182" s="401" t="s">
        <v>273</v>
      </c>
      <c r="B182" s="402"/>
      <c r="C182" s="402"/>
      <c r="D182" s="402"/>
      <c r="E182" s="402"/>
      <c r="F182" s="402"/>
      <c r="G182" s="403"/>
    </row>
    <row r="183" spans="1:7" x14ac:dyDescent="0.2">
      <c r="A183" s="136"/>
      <c r="B183" s="137"/>
      <c r="C183" s="137"/>
      <c r="D183" s="137"/>
      <c r="E183" s="137"/>
      <c r="F183" s="137"/>
      <c r="G183" s="142"/>
    </row>
    <row r="184" spans="1:7" x14ac:dyDescent="0.2">
      <c r="A184" s="136"/>
      <c r="B184" s="137"/>
      <c r="C184" s="143" t="s">
        <v>281</v>
      </c>
      <c r="D184" s="143"/>
      <c r="E184" s="143" t="s">
        <v>392</v>
      </c>
      <c r="F184" s="143" t="s">
        <v>280</v>
      </c>
      <c r="G184" s="144" t="s">
        <v>284</v>
      </c>
    </row>
    <row r="185" spans="1:7" x14ac:dyDescent="0.2">
      <c r="A185" s="136"/>
      <c r="B185" s="137" t="s">
        <v>393</v>
      </c>
      <c r="C185" s="145">
        <v>1.3</v>
      </c>
      <c r="D185" s="145"/>
      <c r="E185" s="145">
        <v>7.51</v>
      </c>
      <c r="F185" s="146">
        <v>2</v>
      </c>
      <c r="G185" s="147">
        <f>+ROUND(F185*E185*C185,2)</f>
        <v>19.53</v>
      </c>
    </row>
    <row r="186" spans="1:7" x14ac:dyDescent="0.2">
      <c r="A186" s="136"/>
      <c r="B186" s="137" t="s">
        <v>394</v>
      </c>
      <c r="C186" s="145">
        <v>1.3</v>
      </c>
      <c r="D186" s="145"/>
      <c r="E186" s="145">
        <v>9.3000000000000007</v>
      </c>
      <c r="F186" s="145">
        <v>1</v>
      </c>
      <c r="G186" s="147">
        <f>+ROUND(C186*E186*F186,2)</f>
        <v>12.09</v>
      </c>
    </row>
    <row r="187" spans="1:7" x14ac:dyDescent="0.2">
      <c r="A187" s="136"/>
      <c r="B187" s="137"/>
      <c r="C187" s="137"/>
      <c r="D187" s="137"/>
      <c r="E187" s="137"/>
      <c r="F187" s="148" t="s">
        <v>272</v>
      </c>
      <c r="G187" s="149">
        <f>SUM(G185:G186)</f>
        <v>31.62</v>
      </c>
    </row>
    <row r="188" spans="1:7" x14ac:dyDescent="0.2">
      <c r="A188" s="136"/>
      <c r="B188" s="137"/>
      <c r="C188" s="137"/>
      <c r="D188" s="137"/>
      <c r="E188" s="137"/>
      <c r="F188" s="148"/>
      <c r="G188" s="149"/>
    </row>
    <row r="189" spans="1:7" x14ac:dyDescent="0.2">
      <c r="A189" s="136"/>
      <c r="B189" s="386" t="s">
        <v>409</v>
      </c>
      <c r="C189" s="387"/>
      <c r="D189" s="387"/>
      <c r="E189" s="388"/>
      <c r="F189" s="151">
        <f>+G187+G180+G174+G167+G161+G155</f>
        <v>412.75</v>
      </c>
      <c r="G189" s="152" t="s">
        <v>359</v>
      </c>
    </row>
    <row r="190" spans="1:7" x14ac:dyDescent="0.2">
      <c r="A190" s="136"/>
      <c r="B190" s="137"/>
      <c r="C190" s="137"/>
      <c r="D190" s="137"/>
      <c r="E190" s="137"/>
      <c r="F190" s="148"/>
      <c r="G190" s="149"/>
    </row>
    <row r="191" spans="1:7" x14ac:dyDescent="0.2">
      <c r="A191" s="404" t="s">
        <v>285</v>
      </c>
      <c r="B191" s="390"/>
      <c r="C191" s="390"/>
      <c r="D191" s="390"/>
      <c r="E191" s="390"/>
      <c r="F191" s="390"/>
      <c r="G191" s="391"/>
    </row>
    <row r="192" spans="1:7" x14ac:dyDescent="0.2">
      <c r="A192" s="136"/>
      <c r="B192" s="137"/>
      <c r="C192" s="137"/>
      <c r="D192" s="137"/>
      <c r="E192" s="137"/>
      <c r="F192" s="137"/>
      <c r="G192" s="142"/>
    </row>
    <row r="193" spans="1:7" x14ac:dyDescent="0.2">
      <c r="A193" s="136"/>
      <c r="B193" s="137"/>
      <c r="C193" s="143" t="s">
        <v>281</v>
      </c>
      <c r="D193" s="143" t="s">
        <v>282</v>
      </c>
      <c r="E193" s="143" t="s">
        <v>283</v>
      </c>
      <c r="F193" s="143" t="s">
        <v>280</v>
      </c>
      <c r="G193" s="144" t="s">
        <v>284</v>
      </c>
    </row>
    <row r="194" spans="1:7" x14ac:dyDescent="0.2">
      <c r="A194" s="136"/>
      <c r="B194" s="137"/>
      <c r="C194" s="155">
        <v>1.6168033472803345</v>
      </c>
      <c r="D194" s="143">
        <v>8.3000000000000007</v>
      </c>
      <c r="E194" s="143">
        <v>18</v>
      </c>
      <c r="F194" s="143">
        <v>1</v>
      </c>
      <c r="G194" s="147">
        <f>+ROUND(F194*E194*D194*C194,2)</f>
        <v>241.55</v>
      </c>
    </row>
    <row r="195" spans="1:7" x14ac:dyDescent="0.2">
      <c r="A195" s="136"/>
      <c r="B195" s="137"/>
      <c r="C195" s="137"/>
      <c r="D195" s="137"/>
      <c r="E195" s="137"/>
      <c r="F195" s="148" t="s">
        <v>272</v>
      </c>
      <c r="G195" s="149">
        <f>SUM(G193:G194)</f>
        <v>241.55</v>
      </c>
    </row>
    <row r="196" spans="1:7" x14ac:dyDescent="0.2">
      <c r="A196" s="136"/>
      <c r="B196" s="137"/>
      <c r="C196" s="137"/>
      <c r="D196" s="137"/>
      <c r="E196" s="137"/>
      <c r="F196" s="137"/>
      <c r="G196" s="142"/>
    </row>
    <row r="197" spans="1:7" x14ac:dyDescent="0.2">
      <c r="A197" s="404" t="s">
        <v>277</v>
      </c>
      <c r="B197" s="390"/>
      <c r="C197" s="390"/>
      <c r="D197" s="390"/>
      <c r="E197" s="390"/>
      <c r="F197" s="390"/>
      <c r="G197" s="391"/>
    </row>
    <row r="198" spans="1:7" x14ac:dyDescent="0.2">
      <c r="A198" s="136"/>
      <c r="B198" s="137"/>
      <c r="C198" s="137"/>
      <c r="D198" s="137"/>
      <c r="E198" s="137"/>
      <c r="F198" s="137"/>
      <c r="G198" s="142"/>
    </row>
    <row r="199" spans="1:7" x14ac:dyDescent="0.2">
      <c r="A199" s="136"/>
      <c r="B199" s="137"/>
      <c r="C199" s="143" t="s">
        <v>281</v>
      </c>
      <c r="D199" s="143" t="s">
        <v>282</v>
      </c>
      <c r="E199" s="143" t="s">
        <v>283</v>
      </c>
      <c r="F199" s="143" t="s">
        <v>280</v>
      </c>
      <c r="G199" s="144"/>
    </row>
    <row r="200" spans="1:7" x14ac:dyDescent="0.2">
      <c r="A200" s="136"/>
      <c r="B200" s="137"/>
      <c r="C200" s="155">
        <v>2.9898997050147464</v>
      </c>
      <c r="D200" s="143">
        <v>3.75</v>
      </c>
      <c r="E200" s="143">
        <v>11.3</v>
      </c>
      <c r="F200" s="143">
        <v>1</v>
      </c>
      <c r="G200" s="147">
        <f>+ROUND(F200*E200*D200*C200,2)</f>
        <v>126.7</v>
      </c>
    </row>
    <row r="201" spans="1:7" x14ac:dyDescent="0.2">
      <c r="A201" s="136"/>
      <c r="B201" s="137"/>
      <c r="C201" s="145"/>
      <c r="D201" s="145"/>
      <c r="E201" s="145"/>
      <c r="F201" s="148" t="s">
        <v>272</v>
      </c>
      <c r="G201" s="149">
        <f>SUM(G199:G200)</f>
        <v>126.7</v>
      </c>
    </row>
    <row r="202" spans="1:7" x14ac:dyDescent="0.2">
      <c r="A202" s="137"/>
      <c r="B202" s="137"/>
      <c r="C202" s="137"/>
      <c r="D202" s="137"/>
      <c r="E202" s="137"/>
      <c r="F202" s="137"/>
      <c r="G202" s="142"/>
    </row>
    <row r="203" spans="1:7" x14ac:dyDescent="0.2">
      <c r="A203" s="137"/>
      <c r="B203" s="386" t="s">
        <v>416</v>
      </c>
      <c r="C203" s="387"/>
      <c r="D203" s="387"/>
      <c r="E203" s="388"/>
      <c r="F203" s="151">
        <f>+G201+G195+F189</f>
        <v>781</v>
      </c>
      <c r="G203" s="152" t="s">
        <v>359</v>
      </c>
    </row>
    <row r="204" spans="1:7" x14ac:dyDescent="0.2">
      <c r="A204" s="137"/>
      <c r="B204" s="137"/>
      <c r="C204" s="137"/>
      <c r="D204" s="137"/>
      <c r="E204" s="137"/>
      <c r="F204" s="137"/>
      <c r="G204" s="142"/>
    </row>
    <row r="205" spans="1:7" x14ac:dyDescent="0.2">
      <c r="A205" s="137"/>
      <c r="B205" s="377" t="s">
        <v>417</v>
      </c>
      <c r="C205" s="378"/>
      <c r="D205" s="378"/>
      <c r="E205" s="379"/>
      <c r="F205" s="156">
        <f>+F203*1.1</f>
        <v>859.1</v>
      </c>
      <c r="G205" s="157" t="s">
        <v>359</v>
      </c>
    </row>
    <row r="206" spans="1:7" x14ac:dyDescent="0.2">
      <c r="A206" s="137"/>
      <c r="B206" s="137"/>
      <c r="C206" s="137"/>
      <c r="D206" s="137"/>
      <c r="E206" s="137"/>
      <c r="F206" s="137"/>
      <c r="G206" s="142"/>
    </row>
    <row r="207" spans="1:7" x14ac:dyDescent="0.2">
      <c r="A207" s="389" t="s">
        <v>418</v>
      </c>
      <c r="B207" s="390"/>
      <c r="C207" s="390"/>
      <c r="D207" s="390"/>
      <c r="E207" s="390"/>
      <c r="F207" s="390"/>
      <c r="G207" s="391"/>
    </row>
    <row r="208" spans="1:7" x14ac:dyDescent="0.2">
      <c r="A208" s="137"/>
      <c r="B208" s="137"/>
      <c r="C208" s="137"/>
      <c r="D208" s="137"/>
      <c r="E208" s="137"/>
      <c r="F208" s="137"/>
      <c r="G208" s="142"/>
    </row>
    <row r="209" spans="1:7" x14ac:dyDescent="0.2">
      <c r="A209" s="137"/>
      <c r="B209" s="137"/>
      <c r="C209" s="143" t="s">
        <v>281</v>
      </c>
      <c r="D209" s="143" t="s">
        <v>282</v>
      </c>
      <c r="E209" s="143" t="s">
        <v>283</v>
      </c>
      <c r="F209" s="143" t="s">
        <v>280</v>
      </c>
      <c r="G209" s="144" t="s">
        <v>284</v>
      </c>
    </row>
    <row r="210" spans="1:7" x14ac:dyDescent="0.2">
      <c r="A210" s="137"/>
      <c r="B210" s="137" t="s">
        <v>401</v>
      </c>
      <c r="C210" s="145">
        <v>11.980468749999996</v>
      </c>
      <c r="D210" s="145">
        <v>32</v>
      </c>
      <c r="E210" s="145">
        <v>32</v>
      </c>
      <c r="F210" s="146">
        <v>1</v>
      </c>
      <c r="G210" s="147">
        <f>+ROUND(F210*E210*D210*C210,2)</f>
        <v>12268</v>
      </c>
    </row>
    <row r="211" spans="1:7" x14ac:dyDescent="0.2">
      <c r="A211" s="137"/>
      <c r="B211" s="137"/>
      <c r="C211" s="145"/>
      <c r="D211" s="145"/>
      <c r="E211" s="145"/>
      <c r="F211" s="146"/>
      <c r="G211" s="147"/>
    </row>
    <row r="212" spans="1:7" x14ac:dyDescent="0.2">
      <c r="A212" s="137"/>
      <c r="B212" s="386" t="s">
        <v>419</v>
      </c>
      <c r="C212" s="387"/>
      <c r="D212" s="387"/>
      <c r="E212" s="388"/>
      <c r="F212" s="151">
        <f>+G210</f>
        <v>12268</v>
      </c>
      <c r="G212" s="152" t="s">
        <v>359</v>
      </c>
    </row>
    <row r="213" spans="1:7" x14ac:dyDescent="0.2">
      <c r="A213" s="137"/>
      <c r="B213" s="137"/>
      <c r="C213" s="137"/>
      <c r="D213" s="137"/>
      <c r="E213" s="137"/>
      <c r="F213" s="137"/>
      <c r="G213" s="142"/>
    </row>
    <row r="214" spans="1:7" x14ac:dyDescent="0.2">
      <c r="A214" s="137"/>
      <c r="B214" s="377" t="s">
        <v>420</v>
      </c>
      <c r="C214" s="378"/>
      <c r="D214" s="378"/>
      <c r="E214" s="379"/>
      <c r="F214" s="156">
        <f>+F212*1.1</f>
        <v>13494.800000000001</v>
      </c>
      <c r="G214" s="157" t="s">
        <v>359</v>
      </c>
    </row>
    <row r="215" spans="1:7" x14ac:dyDescent="0.2">
      <c r="A215" s="137"/>
      <c r="B215" s="137"/>
      <c r="C215" s="145"/>
      <c r="D215" s="145"/>
      <c r="E215" s="145"/>
      <c r="F215" s="146"/>
      <c r="G215" s="147"/>
    </row>
    <row r="216" spans="1:7" x14ac:dyDescent="0.2">
      <c r="A216" s="389" t="s">
        <v>14</v>
      </c>
      <c r="B216" s="390"/>
      <c r="C216" s="390"/>
      <c r="D216" s="390"/>
      <c r="E216" s="390"/>
      <c r="F216" s="390"/>
      <c r="G216" s="391"/>
    </row>
    <row r="217" spans="1:7" x14ac:dyDescent="0.2">
      <c r="A217" s="137"/>
      <c r="B217" s="137"/>
      <c r="C217" s="137"/>
      <c r="D217" s="137"/>
      <c r="E217" s="137"/>
      <c r="F217" s="137"/>
      <c r="G217" s="142"/>
    </row>
    <row r="218" spans="1:7" x14ac:dyDescent="0.2">
      <c r="A218" s="137"/>
      <c r="B218" s="137"/>
      <c r="C218" s="143" t="s">
        <v>281</v>
      </c>
      <c r="D218" s="143" t="s">
        <v>282</v>
      </c>
      <c r="E218" s="143" t="s">
        <v>283</v>
      </c>
      <c r="F218" s="143" t="s">
        <v>280</v>
      </c>
      <c r="G218" s="144" t="s">
        <v>284</v>
      </c>
    </row>
    <row r="219" spans="1:7" x14ac:dyDescent="0.2">
      <c r="A219" s="137"/>
      <c r="B219" s="137" t="s">
        <v>402</v>
      </c>
      <c r="C219" s="145">
        <v>8.1628147000647502</v>
      </c>
      <c r="D219" s="145">
        <v>6.5</v>
      </c>
      <c r="E219" s="145">
        <v>16</v>
      </c>
      <c r="F219" s="146">
        <v>1</v>
      </c>
      <c r="G219" s="147">
        <f>+ROUND(F219*E219*D219*C219,2)</f>
        <v>848.93</v>
      </c>
    </row>
    <row r="220" spans="1:7" x14ac:dyDescent="0.2">
      <c r="A220" s="137"/>
      <c r="B220" s="137"/>
      <c r="C220" s="145"/>
      <c r="D220" s="145"/>
      <c r="E220" s="145"/>
      <c r="F220" s="148" t="s">
        <v>272</v>
      </c>
      <c r="G220" s="149">
        <f>SUM(G219)</f>
        <v>848.93</v>
      </c>
    </row>
    <row r="221" spans="1:7" x14ac:dyDescent="0.2">
      <c r="A221" s="137"/>
      <c r="B221" s="137"/>
      <c r="C221" s="145"/>
      <c r="D221" s="145"/>
      <c r="E221" s="145"/>
      <c r="F221" s="146"/>
      <c r="G221" s="147"/>
    </row>
    <row r="222" spans="1:7" x14ac:dyDescent="0.2">
      <c r="A222" s="137"/>
      <c r="B222" s="386" t="s">
        <v>421</v>
      </c>
      <c r="C222" s="387"/>
      <c r="D222" s="387"/>
      <c r="E222" s="388"/>
      <c r="F222" s="151">
        <f>+G220+G206+F200</f>
        <v>849.93</v>
      </c>
      <c r="G222" s="152" t="s">
        <v>359</v>
      </c>
    </row>
    <row r="223" spans="1:7" x14ac:dyDescent="0.2">
      <c r="A223" s="137"/>
      <c r="B223" s="137"/>
      <c r="C223" s="137"/>
      <c r="D223" s="137"/>
      <c r="E223" s="137"/>
      <c r="F223" s="137"/>
      <c r="G223" s="142"/>
    </row>
    <row r="224" spans="1:7" x14ac:dyDescent="0.2">
      <c r="A224" s="137"/>
      <c r="B224" s="377" t="s">
        <v>422</v>
      </c>
      <c r="C224" s="378"/>
      <c r="D224" s="378"/>
      <c r="E224" s="379"/>
      <c r="F224" s="156">
        <f>+F222*1.1</f>
        <v>934.923</v>
      </c>
      <c r="G224" s="157" t="s">
        <v>359</v>
      </c>
    </row>
    <row r="225" spans="1:7" x14ac:dyDescent="0.2">
      <c r="A225" s="137"/>
      <c r="B225" s="137"/>
      <c r="C225" s="145"/>
      <c r="D225" s="145"/>
      <c r="E225" s="145"/>
      <c r="F225" s="146"/>
      <c r="G225" s="147"/>
    </row>
    <row r="226" spans="1:7" x14ac:dyDescent="0.2">
      <c r="A226" s="389" t="s">
        <v>423</v>
      </c>
      <c r="B226" s="390"/>
      <c r="C226" s="390"/>
      <c r="D226" s="390"/>
      <c r="E226" s="390"/>
      <c r="F226" s="390"/>
      <c r="G226" s="391"/>
    </row>
    <row r="227" spans="1:7" x14ac:dyDescent="0.2">
      <c r="A227" s="137"/>
      <c r="B227" s="137"/>
      <c r="C227" s="137"/>
      <c r="D227" s="137"/>
      <c r="E227" s="137"/>
      <c r="F227" s="137"/>
      <c r="G227" s="142"/>
    </row>
    <row r="228" spans="1:7" x14ac:dyDescent="0.2">
      <c r="A228" s="137"/>
      <c r="B228" s="137"/>
      <c r="C228" s="143" t="s">
        <v>281</v>
      </c>
      <c r="D228" s="143" t="s">
        <v>282</v>
      </c>
      <c r="E228" s="143" t="s">
        <v>283</v>
      </c>
      <c r="F228" s="143" t="s">
        <v>280</v>
      </c>
      <c r="G228" s="144" t="s">
        <v>284</v>
      </c>
    </row>
    <row r="229" spans="1:7" x14ac:dyDescent="0.2">
      <c r="A229" s="137"/>
      <c r="B229" s="137" t="s">
        <v>395</v>
      </c>
      <c r="C229" s="145">
        <v>5.0502777777777776</v>
      </c>
      <c r="D229" s="145">
        <v>24</v>
      </c>
      <c r="E229" s="145">
        <v>30</v>
      </c>
      <c r="F229" s="146">
        <v>1</v>
      </c>
      <c r="G229" s="147">
        <f>+ROUND(F229*E229*D229*C229,2)</f>
        <v>3636.2</v>
      </c>
    </row>
    <row r="230" spans="1:7" x14ac:dyDescent="0.2">
      <c r="A230" s="137"/>
      <c r="B230" s="137"/>
      <c r="C230" s="145"/>
      <c r="D230" s="145"/>
      <c r="E230" s="145"/>
      <c r="F230" s="148" t="s">
        <v>272</v>
      </c>
      <c r="G230" s="149">
        <f>SUM(G229:G229)</f>
        <v>3636.2</v>
      </c>
    </row>
    <row r="231" spans="1:7" x14ac:dyDescent="0.2">
      <c r="A231" s="137"/>
      <c r="B231" s="137"/>
      <c r="C231" s="145"/>
      <c r="D231" s="145"/>
      <c r="E231" s="145"/>
      <c r="F231" s="146"/>
      <c r="G231" s="147"/>
    </row>
    <row r="232" spans="1:7" x14ac:dyDescent="0.2">
      <c r="A232" s="137"/>
      <c r="B232" s="386" t="s">
        <v>424</v>
      </c>
      <c r="C232" s="387"/>
      <c r="D232" s="387"/>
      <c r="E232" s="388"/>
      <c r="F232" s="151">
        <f>+G230+G216+F210</f>
        <v>3637.2</v>
      </c>
      <c r="G232" s="152" t="s">
        <v>359</v>
      </c>
    </row>
    <row r="233" spans="1:7" x14ac:dyDescent="0.2">
      <c r="A233" s="137"/>
      <c r="B233" s="137"/>
      <c r="C233" s="137"/>
      <c r="D233" s="137"/>
      <c r="E233" s="137"/>
      <c r="F233" s="137"/>
      <c r="G233" s="142"/>
    </row>
    <row r="234" spans="1:7" x14ac:dyDescent="0.2">
      <c r="A234" s="137"/>
      <c r="B234" s="377" t="s">
        <v>425</v>
      </c>
      <c r="C234" s="378"/>
      <c r="D234" s="378"/>
      <c r="E234" s="379"/>
      <c r="F234" s="156">
        <f>+F232*1.1</f>
        <v>4000.92</v>
      </c>
      <c r="G234" s="157" t="s">
        <v>359</v>
      </c>
    </row>
    <row r="235" spans="1:7" x14ac:dyDescent="0.2">
      <c r="A235" s="137"/>
      <c r="B235" s="137"/>
      <c r="C235" s="145"/>
      <c r="D235" s="145"/>
      <c r="E235" s="145"/>
      <c r="F235" s="146"/>
      <c r="G235" s="147"/>
    </row>
    <row r="236" spans="1:7" x14ac:dyDescent="0.2">
      <c r="A236" s="380" t="s">
        <v>403</v>
      </c>
      <c r="B236" s="381"/>
      <c r="C236" s="381"/>
      <c r="D236" s="381"/>
      <c r="E236" s="381"/>
      <c r="F236" s="381"/>
      <c r="G236" s="382"/>
    </row>
    <row r="237" spans="1:7" x14ac:dyDescent="0.2">
      <c r="A237" s="137"/>
      <c r="B237" s="137"/>
      <c r="C237" s="145"/>
      <c r="D237" s="145"/>
      <c r="E237" s="145"/>
      <c r="F237" s="146"/>
      <c r="G237" s="147"/>
    </row>
    <row r="238" spans="1:7" x14ac:dyDescent="0.2">
      <c r="A238" s="137"/>
      <c r="B238" s="137"/>
      <c r="C238" s="143" t="s">
        <v>281</v>
      </c>
      <c r="D238" s="143" t="s">
        <v>282</v>
      </c>
      <c r="E238" s="143" t="s">
        <v>283</v>
      </c>
      <c r="F238" s="143" t="s">
        <v>280</v>
      </c>
      <c r="G238" s="144" t="s">
        <v>284</v>
      </c>
    </row>
    <row r="239" spans="1:7" x14ac:dyDescent="0.2">
      <c r="A239" s="137"/>
      <c r="B239" s="137"/>
      <c r="C239" s="145">
        <v>4</v>
      </c>
      <c r="D239" s="145">
        <v>5.5</v>
      </c>
      <c r="E239" s="145">
        <v>14.231160951316744</v>
      </c>
      <c r="F239" s="146">
        <v>1</v>
      </c>
      <c r="G239" s="147">
        <f>+ROUND(F239*E239*D239*C239,2)</f>
        <v>313.08999999999997</v>
      </c>
    </row>
    <row r="240" spans="1:7" x14ac:dyDescent="0.2">
      <c r="A240" s="137"/>
      <c r="B240" s="137"/>
      <c r="C240" s="145"/>
      <c r="D240" s="145"/>
      <c r="E240" s="145"/>
      <c r="F240" s="148" t="s">
        <v>272</v>
      </c>
      <c r="G240" s="149">
        <f>SUM(G239)</f>
        <v>313.08999999999997</v>
      </c>
    </row>
    <row r="241" spans="1:7" x14ac:dyDescent="0.2">
      <c r="A241" s="137"/>
      <c r="B241" s="137"/>
      <c r="C241" s="145"/>
      <c r="D241" s="145"/>
      <c r="E241" s="145"/>
      <c r="F241" s="148"/>
      <c r="G241" s="149"/>
    </row>
    <row r="242" spans="1:7" x14ac:dyDescent="0.2">
      <c r="A242" s="137"/>
      <c r="B242" s="386" t="s">
        <v>426</v>
      </c>
      <c r="C242" s="387"/>
      <c r="D242" s="387"/>
      <c r="E242" s="388"/>
      <c r="F242" s="151">
        <f>+G240</f>
        <v>313.08999999999997</v>
      </c>
      <c r="G242" s="152" t="s">
        <v>359</v>
      </c>
    </row>
    <row r="243" spans="1:7" x14ac:dyDescent="0.2">
      <c r="A243" s="137"/>
      <c r="B243" s="137"/>
      <c r="C243" s="137"/>
      <c r="D243" s="137"/>
      <c r="E243" s="137"/>
      <c r="F243" s="137"/>
      <c r="G243" s="142"/>
    </row>
    <row r="244" spans="1:7" x14ac:dyDescent="0.2">
      <c r="A244" s="137"/>
      <c r="B244" s="377" t="s">
        <v>427</v>
      </c>
      <c r="C244" s="378"/>
      <c r="D244" s="378"/>
      <c r="E244" s="379"/>
      <c r="F244" s="156">
        <f>+F242*1.1</f>
        <v>344.399</v>
      </c>
      <c r="G244" s="157" t="s">
        <v>359</v>
      </c>
    </row>
    <row r="245" spans="1:7" x14ac:dyDescent="0.2">
      <c r="A245" s="137"/>
      <c r="B245" s="137"/>
      <c r="C245" s="145"/>
      <c r="D245" s="145"/>
      <c r="E245" s="145"/>
      <c r="F245" s="148"/>
      <c r="G245" s="149"/>
    </row>
    <row r="246" spans="1:7" x14ac:dyDescent="0.2">
      <c r="A246" s="380" t="s">
        <v>428</v>
      </c>
      <c r="B246" s="381"/>
      <c r="C246" s="381"/>
      <c r="D246" s="381"/>
      <c r="E246" s="381"/>
      <c r="F246" s="381"/>
      <c r="G246" s="382"/>
    </row>
    <row r="247" spans="1:7" x14ac:dyDescent="0.2">
      <c r="A247" s="137"/>
      <c r="B247" s="137"/>
      <c r="C247" s="145"/>
      <c r="D247" s="145"/>
      <c r="E247" s="145"/>
      <c r="F247" s="146"/>
      <c r="G247" s="147"/>
    </row>
    <row r="248" spans="1:7" x14ac:dyDescent="0.2">
      <c r="A248" s="137"/>
      <c r="B248" s="137"/>
      <c r="C248" s="143" t="s">
        <v>281</v>
      </c>
      <c r="D248" s="143" t="s">
        <v>282</v>
      </c>
      <c r="E248" s="143" t="s">
        <v>283</v>
      </c>
      <c r="F248" s="143" t="s">
        <v>280</v>
      </c>
      <c r="G248" s="144" t="s">
        <v>284</v>
      </c>
    </row>
    <row r="249" spans="1:7" x14ac:dyDescent="0.2">
      <c r="A249" s="137"/>
      <c r="B249" s="137"/>
      <c r="C249" s="145">
        <v>2.7</v>
      </c>
      <c r="D249" s="145">
        <v>51.2</v>
      </c>
      <c r="E249" s="145">
        <v>30</v>
      </c>
      <c r="F249" s="146">
        <v>1</v>
      </c>
      <c r="G249" s="147">
        <f>+ROUND(F249*E249*D249*C249,2)</f>
        <v>4147.2</v>
      </c>
    </row>
    <row r="250" spans="1:7" x14ac:dyDescent="0.2">
      <c r="A250" s="137"/>
      <c r="B250" s="137" t="s">
        <v>410</v>
      </c>
      <c r="C250" s="145">
        <v>3.4</v>
      </c>
      <c r="D250" s="145">
        <v>9.1</v>
      </c>
      <c r="E250" s="145">
        <v>40</v>
      </c>
      <c r="F250" s="146">
        <v>1</v>
      </c>
      <c r="G250" s="147">
        <f>+ROUND(F250*E250*D250*C250,2)</f>
        <v>1237.5999999999999</v>
      </c>
    </row>
    <row r="251" spans="1:7" x14ac:dyDescent="0.2">
      <c r="A251" s="137"/>
      <c r="B251" s="137" t="s">
        <v>410</v>
      </c>
      <c r="C251" s="145">
        <v>2.1</v>
      </c>
      <c r="D251" s="145">
        <v>9.222619047619073</v>
      </c>
      <c r="E251" s="145">
        <v>40</v>
      </c>
      <c r="F251" s="146">
        <v>1</v>
      </c>
      <c r="G251" s="147">
        <f>+ROUND(F251*E251*D251*C251,2)</f>
        <v>774.7</v>
      </c>
    </row>
    <row r="252" spans="1:7" x14ac:dyDescent="0.2">
      <c r="A252" s="137"/>
      <c r="B252" s="137" t="s">
        <v>410</v>
      </c>
      <c r="C252" s="145">
        <v>2.5</v>
      </c>
      <c r="D252" s="145">
        <v>9</v>
      </c>
      <c r="E252" s="145">
        <v>25</v>
      </c>
      <c r="F252" s="146">
        <v>1</v>
      </c>
      <c r="G252" s="147">
        <f>+ROUND(F252*E252*D252*C252,2)</f>
        <v>562.5</v>
      </c>
    </row>
    <row r="253" spans="1:7" x14ac:dyDescent="0.2">
      <c r="A253" s="137"/>
      <c r="B253" s="137"/>
      <c r="C253" s="145"/>
      <c r="D253" s="145"/>
      <c r="E253" s="145"/>
      <c r="F253" s="148" t="s">
        <v>272</v>
      </c>
      <c r="G253" s="149">
        <f>SUM(G249:G252)</f>
        <v>6721.9999999999991</v>
      </c>
    </row>
    <row r="254" spans="1:7" x14ac:dyDescent="0.2">
      <c r="A254" s="119"/>
      <c r="B254" s="119"/>
      <c r="C254" s="119"/>
      <c r="D254" s="119"/>
      <c r="E254" s="119"/>
      <c r="F254" s="119"/>
      <c r="G254" s="158"/>
    </row>
    <row r="255" spans="1:7" x14ac:dyDescent="0.2">
      <c r="B255" s="386" t="s">
        <v>426</v>
      </c>
      <c r="C255" s="387"/>
      <c r="D255" s="387"/>
      <c r="E255" s="388"/>
      <c r="F255" s="151">
        <f>+G253</f>
        <v>6721.9999999999991</v>
      </c>
      <c r="G255" s="152" t="s">
        <v>359</v>
      </c>
    </row>
    <row r="256" spans="1:7" x14ac:dyDescent="0.2">
      <c r="B256" s="137"/>
      <c r="C256" s="137"/>
      <c r="D256" s="137"/>
      <c r="E256" s="137"/>
      <c r="F256" s="137"/>
      <c r="G256" s="142"/>
    </row>
    <row r="257" spans="1:7" x14ac:dyDescent="0.2">
      <c r="A257" s="159"/>
      <c r="B257" s="377" t="s">
        <v>429</v>
      </c>
      <c r="C257" s="378"/>
      <c r="D257" s="378"/>
      <c r="E257" s="379"/>
      <c r="F257" s="156">
        <f>+F255*1.1</f>
        <v>7394.2</v>
      </c>
      <c r="G257" s="157" t="s">
        <v>359</v>
      </c>
    </row>
    <row r="258" spans="1:7" x14ac:dyDescent="0.2">
      <c r="G258" s="160"/>
    </row>
    <row r="259" spans="1:7" x14ac:dyDescent="0.2">
      <c r="A259" s="380" t="s">
        <v>430</v>
      </c>
      <c r="B259" s="381"/>
      <c r="C259" s="381"/>
      <c r="D259" s="381"/>
      <c r="E259" s="381"/>
      <c r="F259" s="381"/>
      <c r="G259" s="382"/>
    </row>
    <row r="260" spans="1:7" x14ac:dyDescent="0.2">
      <c r="A260" s="137"/>
      <c r="B260" s="137"/>
      <c r="C260" s="145"/>
      <c r="D260" s="145"/>
      <c r="E260" s="145"/>
      <c r="F260" s="146"/>
      <c r="G260" s="147"/>
    </row>
    <row r="261" spans="1:7" x14ac:dyDescent="0.2">
      <c r="A261" s="137"/>
      <c r="B261" s="137"/>
      <c r="C261" s="143" t="s">
        <v>281</v>
      </c>
      <c r="D261" s="143" t="s">
        <v>282</v>
      </c>
      <c r="E261" s="143" t="s">
        <v>283</v>
      </c>
      <c r="F261" s="143" t="s">
        <v>280</v>
      </c>
      <c r="G261" s="144" t="s">
        <v>284</v>
      </c>
    </row>
    <row r="262" spans="1:7" x14ac:dyDescent="0.2">
      <c r="A262" s="137"/>
      <c r="B262" s="137"/>
      <c r="C262" s="145">
        <v>0.6710934088756707</v>
      </c>
      <c r="D262" s="145">
        <v>0.6</v>
      </c>
      <c r="E262" s="145">
        <v>330.3</v>
      </c>
      <c r="F262" s="146">
        <v>1</v>
      </c>
      <c r="G262" s="147">
        <f>+ROUND(F262*E262*D262*C262,2)</f>
        <v>133</v>
      </c>
    </row>
    <row r="263" spans="1:7" x14ac:dyDescent="0.2">
      <c r="A263" s="137"/>
      <c r="B263" s="137"/>
      <c r="C263" s="145"/>
      <c r="D263" s="145"/>
      <c r="E263" s="145"/>
      <c r="F263" s="148" t="s">
        <v>272</v>
      </c>
      <c r="G263" s="149">
        <f>SUM(G262:G262)</f>
        <v>133</v>
      </c>
    </row>
    <row r="264" spans="1:7" x14ac:dyDescent="0.2">
      <c r="B264" s="386" t="s">
        <v>431</v>
      </c>
      <c r="C264" s="387"/>
      <c r="D264" s="387"/>
      <c r="E264" s="388"/>
      <c r="F264" s="151">
        <f>+G263</f>
        <v>133</v>
      </c>
      <c r="G264" s="152" t="s">
        <v>359</v>
      </c>
    </row>
    <row r="265" spans="1:7" x14ac:dyDescent="0.2">
      <c r="B265" s="137"/>
      <c r="C265" s="137"/>
      <c r="D265" s="137"/>
      <c r="E265" s="137"/>
      <c r="F265" s="137"/>
      <c r="G265" s="142"/>
    </row>
    <row r="266" spans="1:7" x14ac:dyDescent="0.2">
      <c r="B266" s="377" t="s">
        <v>432</v>
      </c>
      <c r="C266" s="378"/>
      <c r="D266" s="378"/>
      <c r="E266" s="379"/>
      <c r="F266" s="156">
        <f>+F264*1.1</f>
        <v>146.30000000000001</v>
      </c>
      <c r="G266" s="157" t="s">
        <v>359</v>
      </c>
    </row>
    <row r="267" spans="1:7" x14ac:dyDescent="0.2">
      <c r="G267" s="160"/>
    </row>
    <row r="268" spans="1:7" x14ac:dyDescent="0.2">
      <c r="A268" s="380" t="s">
        <v>433</v>
      </c>
      <c r="B268" s="381"/>
      <c r="C268" s="381"/>
      <c r="D268" s="381"/>
      <c r="E268" s="381"/>
      <c r="F268" s="381"/>
      <c r="G268" s="382"/>
    </row>
    <row r="269" spans="1:7" x14ac:dyDescent="0.2">
      <c r="A269" s="137"/>
      <c r="B269" s="137"/>
      <c r="C269" s="145"/>
      <c r="D269" s="145"/>
      <c r="E269" s="145"/>
      <c r="F269" s="146"/>
      <c r="G269" s="147"/>
    </row>
    <row r="270" spans="1:7" x14ac:dyDescent="0.2">
      <c r="A270" s="137"/>
      <c r="B270" s="137"/>
      <c r="C270" s="143" t="s">
        <v>281</v>
      </c>
      <c r="D270" s="143" t="s">
        <v>282</v>
      </c>
      <c r="E270" s="143" t="s">
        <v>283</v>
      </c>
      <c r="F270" s="143" t="s">
        <v>280</v>
      </c>
      <c r="G270" s="144" t="s">
        <v>284</v>
      </c>
    </row>
    <row r="271" spans="1:7" x14ac:dyDescent="0.2">
      <c r="A271" s="137"/>
      <c r="B271" s="137" t="s">
        <v>434</v>
      </c>
      <c r="C271" s="145">
        <v>1.6284400000000001</v>
      </c>
      <c r="D271" s="145">
        <v>1</v>
      </c>
      <c r="E271" s="145">
        <v>168.5</v>
      </c>
      <c r="F271" s="146">
        <v>1</v>
      </c>
      <c r="G271" s="147">
        <f>+ROUND(F271*E271*D271*C271,2)</f>
        <v>274.39</v>
      </c>
    </row>
    <row r="272" spans="1:7" x14ac:dyDescent="0.2">
      <c r="A272" s="137"/>
      <c r="B272" s="137" t="s">
        <v>435</v>
      </c>
      <c r="C272" s="145">
        <v>1.6284400000000001</v>
      </c>
      <c r="D272" s="145">
        <v>1</v>
      </c>
      <c r="E272" s="145">
        <v>132.4</v>
      </c>
      <c r="F272" s="146">
        <v>1</v>
      </c>
      <c r="G272" s="147">
        <f>+ROUND(F272*E272*D272*C272,2)</f>
        <v>215.61</v>
      </c>
    </row>
    <row r="273" spans="1:7" x14ac:dyDescent="0.2">
      <c r="A273" s="137"/>
      <c r="B273" s="137"/>
      <c r="C273" s="145"/>
      <c r="D273" s="145"/>
      <c r="E273" s="145"/>
      <c r="F273" s="148" t="s">
        <v>272</v>
      </c>
      <c r="G273" s="149">
        <f>SUM(G271:G272)</f>
        <v>490</v>
      </c>
    </row>
    <row r="274" spans="1:7" x14ac:dyDescent="0.2">
      <c r="B274" s="377" t="s">
        <v>436</v>
      </c>
      <c r="C274" s="378"/>
      <c r="D274" s="378"/>
      <c r="E274" s="379"/>
      <c r="F274" s="156">
        <f>+G273</f>
        <v>490</v>
      </c>
      <c r="G274" s="157" t="s">
        <v>359</v>
      </c>
    </row>
    <row r="275" spans="1:7" x14ac:dyDescent="0.2">
      <c r="B275" s="137"/>
      <c r="C275" s="137"/>
      <c r="D275" s="137"/>
      <c r="E275" s="137"/>
      <c r="F275" s="137"/>
      <c r="G275" s="142"/>
    </row>
    <row r="276" spans="1:7" ht="13.5" thickBot="1" x14ac:dyDescent="0.25">
      <c r="A276" s="124"/>
      <c r="B276" s="383" t="s">
        <v>437</v>
      </c>
      <c r="C276" s="384"/>
      <c r="D276" s="384"/>
      <c r="E276" s="385"/>
      <c r="F276" s="161">
        <f>+F274*1.1</f>
        <v>539</v>
      </c>
      <c r="G276" s="162" t="s">
        <v>359</v>
      </c>
    </row>
  </sheetData>
  <mergeCells count="61">
    <mergeCell ref="A50:G50"/>
    <mergeCell ref="A57:G57"/>
    <mergeCell ref="A42:G42"/>
    <mergeCell ref="A1:G1"/>
    <mergeCell ref="A2:G3"/>
    <mergeCell ref="A4:G4"/>
    <mergeCell ref="A5:G5"/>
    <mergeCell ref="A6:G6"/>
    <mergeCell ref="A8:G8"/>
    <mergeCell ref="A10:G10"/>
    <mergeCell ref="A12:G12"/>
    <mergeCell ref="A20:G20"/>
    <mergeCell ref="A27:G27"/>
    <mergeCell ref="A34:G34"/>
    <mergeCell ref="B64:E64"/>
    <mergeCell ref="A66:G66"/>
    <mergeCell ref="A79:G79"/>
    <mergeCell ref="B101:E101"/>
    <mergeCell ref="B113:E113"/>
    <mergeCell ref="B126:E126"/>
    <mergeCell ref="A103:G103"/>
    <mergeCell ref="B111:E111"/>
    <mergeCell ref="A115:G115"/>
    <mergeCell ref="B124:E124"/>
    <mergeCell ref="A128:G128"/>
    <mergeCell ref="B203:E203"/>
    <mergeCell ref="A147:G147"/>
    <mergeCell ref="A149:G149"/>
    <mergeCell ref="A151:G151"/>
    <mergeCell ref="A157:G157"/>
    <mergeCell ref="A163:G163"/>
    <mergeCell ref="A169:G169"/>
    <mergeCell ref="A176:G176"/>
    <mergeCell ref="A182:G182"/>
    <mergeCell ref="B189:E189"/>
    <mergeCell ref="A191:G191"/>
    <mergeCell ref="A197:G197"/>
    <mergeCell ref="B144:E144"/>
    <mergeCell ref="B142:E142"/>
    <mergeCell ref="B242:E242"/>
    <mergeCell ref="B205:E205"/>
    <mergeCell ref="A207:G207"/>
    <mergeCell ref="B212:E212"/>
    <mergeCell ref="B214:E214"/>
    <mergeCell ref="A216:G216"/>
    <mergeCell ref="B222:E222"/>
    <mergeCell ref="B224:E224"/>
    <mergeCell ref="A226:G226"/>
    <mergeCell ref="B232:E232"/>
    <mergeCell ref="B234:E234"/>
    <mergeCell ref="A236:G236"/>
    <mergeCell ref="B266:E266"/>
    <mergeCell ref="A268:G268"/>
    <mergeCell ref="B274:E274"/>
    <mergeCell ref="B276:E276"/>
    <mergeCell ref="B244:E244"/>
    <mergeCell ref="A246:G246"/>
    <mergeCell ref="B255:E255"/>
    <mergeCell ref="B257:E257"/>
    <mergeCell ref="A259:G259"/>
    <mergeCell ref="B264:E26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presupuesto de obra</vt:lpstr>
      <vt:lpstr>FORMATO</vt:lpstr>
      <vt:lpstr>ETAPA (2)</vt:lpstr>
      <vt:lpstr>ETAPA (3)</vt:lpstr>
      <vt:lpstr>ETAPA (4)</vt:lpstr>
      <vt:lpstr>ETAPA II, III, IV</vt:lpstr>
      <vt:lpstr>C. OBRA ETAPA II, III, IV </vt:lpstr>
      <vt:lpstr>'ETAPA (2)'!Área_de_impresión</vt:lpstr>
      <vt:lpstr>'ETAPA (3)'!Área_de_impresión</vt:lpstr>
      <vt:lpstr>'ETAPA (4)'!Área_de_impresión</vt:lpstr>
      <vt:lpstr>'ETAPA II, III, IV'!Área_de_impresión</vt:lpstr>
      <vt:lpstr>FORMATO!Área_de_impresión</vt:lpstr>
      <vt:lpstr>'presupuesto de obra'!Área_de_impresión</vt:lpstr>
      <vt:lpstr>'presupuesto de obra'!Títulos_a_imprimir</vt:lpstr>
    </vt:vector>
  </TitlesOfParts>
  <Company>ILAM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osiris salcedo</dc:creator>
  <cp:lastModifiedBy>LUIS FERNANDO LOGREIRA ARRAZOLA</cp:lastModifiedBy>
  <cp:lastPrinted>2015-03-18T19:57:14Z</cp:lastPrinted>
  <dcterms:created xsi:type="dcterms:W3CDTF">2007-01-12T17:27:02Z</dcterms:created>
  <dcterms:modified xsi:type="dcterms:W3CDTF">2015-04-20T23:47:06Z</dcterms:modified>
</cp:coreProperties>
</file>