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GALVIS\Desktop\15032022 EP  MOMPOX\15032022 EP MOMPOX OBRA\"/>
    </mc:Choice>
  </mc:AlternateContent>
  <xr:revisionPtr revIDLastSave="0" documentId="13_ncr:1_{F4DE1BF5-DE97-44F8-91D9-044C3BBCDAE1}" xr6:coauthVersionLast="47" xr6:coauthVersionMax="47" xr10:uidLastSave="{00000000-0000-0000-0000-000000000000}"/>
  <bookViews>
    <workbookView xWindow="-120" yWindow="-120" windowWidth="20730" windowHeight="11160" firstSheet="1" activeTab="2" xr2:uid="{20D21D77-1AE1-1A4E-8F2F-4009AF0417AC}"/>
  </bookViews>
  <sheets>
    <sheet name="Dragado sin tolerencia" sheetId="2" state="hidden" r:id="rId1"/>
    <sheet name="PRESUPUESTO ESTIMADO" sheetId="1" r:id="rId2"/>
    <sheet name="Hoja1" sheetId="10" r:id="rId3"/>
    <sheet name="Interventoría" sheetId="7" state="hidden" r:id="rId4"/>
    <sheet name="APU DRAGADO HIDRAULICO" sheetId="8" state="hidden" r:id="rId5"/>
    <sheet name="APU DRAGADO HIDRAULICO PASACAB" sheetId="9" state="hidden" r:id="rId6"/>
  </sheets>
  <externalReferences>
    <externalReference r:id="rId7"/>
  </externalReferences>
  <definedNames>
    <definedName name="_xlnm.Print_Area" localSheetId="4">'APU DRAGADO HIDRAULICO'!$A$1:$J$50</definedName>
    <definedName name="_xlnm.Print_Area" localSheetId="5">'APU DRAGADO HIDRAULICO PASACAB'!$A$1:$J$50</definedName>
    <definedName name="_xlnm.Print_Area" localSheetId="1">'PRESUPUESTO ESTIMADO'!$A$1:$G$17</definedName>
    <definedName name="fcc" localSheetId="4">#REF!</definedName>
    <definedName name="fcc" localSheetId="5">#REF!</definedName>
    <definedName name="fcc">#REF!</definedName>
    <definedName name="FF" localSheetId="4">#REF!</definedName>
    <definedName name="FF" localSheetId="5">#REF!</definedName>
    <definedName name="FF">#REF!</definedName>
    <definedName name="fyy" localSheetId="4">#REF!</definedName>
    <definedName name="fyy" localSheetId="5">#REF!</definedName>
    <definedName name="fyy">#REF!</definedName>
    <definedName name="GGG" localSheetId="4">#REF!</definedName>
    <definedName name="GGG" localSheetId="5">#REF!</definedName>
    <definedName name="GGG">#REF!</definedName>
    <definedName name="KJLK" localSheetId="4">#REF!</definedName>
    <definedName name="KJLK" localSheetId="5">#REF!</definedName>
    <definedName name="KJLK">#REF!</definedName>
    <definedName name="PRESUPUEST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0" l="1"/>
  <c r="D7" i="10"/>
  <c r="D5" i="10"/>
  <c r="E21" i="1"/>
  <c r="I19" i="1"/>
  <c r="G7" i="1"/>
  <c r="G6" i="1"/>
  <c r="G8" i="1"/>
  <c r="H46" i="9"/>
  <c r="D46" i="9"/>
  <c r="H45" i="9"/>
  <c r="D45" i="9"/>
  <c r="E45" i="9" s="1"/>
  <c r="H44" i="9"/>
  <c r="E44" i="9"/>
  <c r="F44" i="9" s="1"/>
  <c r="I44" i="9" s="1"/>
  <c r="D44" i="9"/>
  <c r="H43" i="9"/>
  <c r="D43" i="9"/>
  <c r="H42" i="9"/>
  <c r="D42" i="9"/>
  <c r="J38" i="9"/>
  <c r="I28" i="9"/>
  <c r="I27" i="9"/>
  <c r="I26" i="9"/>
  <c r="I25" i="9"/>
  <c r="I24" i="9"/>
  <c r="I23" i="9"/>
  <c r="H16" i="9"/>
  <c r="G16" i="9"/>
  <c r="I16" i="9" s="1"/>
  <c r="I15" i="9"/>
  <c r="H15" i="9"/>
  <c r="H14" i="9"/>
  <c r="I14" i="9" s="1"/>
  <c r="H13" i="9"/>
  <c r="I13" i="9" s="1"/>
  <c r="H12" i="9"/>
  <c r="I12" i="9" s="1"/>
  <c r="I11" i="9"/>
  <c r="H11" i="9"/>
  <c r="H46" i="8"/>
  <c r="D46" i="8"/>
  <c r="E46" i="8" s="1"/>
  <c r="H45" i="8"/>
  <c r="D45" i="8"/>
  <c r="H44" i="8"/>
  <c r="D44" i="8"/>
  <c r="E44" i="8" s="1"/>
  <c r="F44" i="8" s="1"/>
  <c r="I44" i="8" s="1"/>
  <c r="H43" i="8"/>
  <c r="D43" i="8"/>
  <c r="H42" i="8"/>
  <c r="D42" i="8"/>
  <c r="J38" i="8"/>
  <c r="I28" i="8"/>
  <c r="I27" i="8"/>
  <c r="I26" i="8"/>
  <c r="J30" i="8" s="1"/>
  <c r="I25" i="8"/>
  <c r="I24" i="8"/>
  <c r="I23" i="8"/>
  <c r="H16" i="8"/>
  <c r="G16" i="8"/>
  <c r="I16" i="8" s="1"/>
  <c r="H15" i="8"/>
  <c r="I15" i="8" s="1"/>
  <c r="H14" i="8"/>
  <c r="I14" i="8" s="1"/>
  <c r="H13" i="8"/>
  <c r="I13" i="8" s="1"/>
  <c r="H12" i="8"/>
  <c r="I12" i="8" s="1"/>
  <c r="I11" i="8"/>
  <c r="H11" i="8"/>
  <c r="G10" i="1" l="1"/>
  <c r="E43" i="9"/>
  <c r="F43" i="9" s="1"/>
  <c r="I43" i="9" s="1"/>
  <c r="J30" i="9"/>
  <c r="J19" i="9"/>
  <c r="E46" i="9"/>
  <c r="F46" i="9" s="1"/>
  <c r="I46" i="9" s="1"/>
  <c r="E42" i="9"/>
  <c r="F42" i="9" s="1"/>
  <c r="I42" i="9" s="1"/>
  <c r="F45" i="9"/>
  <c r="I45" i="9" s="1"/>
  <c r="J19" i="8"/>
  <c r="F46" i="8"/>
  <c r="I46" i="8" s="1"/>
  <c r="E45" i="8"/>
  <c r="F45" i="8" s="1"/>
  <c r="I45" i="8" s="1"/>
  <c r="E43" i="8"/>
  <c r="F43" i="8" s="1"/>
  <c r="I43" i="8" s="1"/>
  <c r="E42" i="8"/>
  <c r="F42" i="8" s="1"/>
  <c r="I42" i="8" s="1"/>
  <c r="J49" i="9" l="1"/>
  <c r="J51" i="9"/>
  <c r="J49" i="8"/>
  <c r="J51" i="8" s="1"/>
  <c r="G5" i="7" l="1"/>
  <c r="G6" i="7" s="1"/>
  <c r="G7" i="7" l="1"/>
  <c r="G8" i="7" s="1"/>
  <c r="F10" i="2" l="1"/>
  <c r="F9" i="2"/>
  <c r="F8" i="2"/>
  <c r="G8" i="2" s="1"/>
  <c r="G10" i="2"/>
  <c r="E9" i="2"/>
  <c r="G9" i="2" s="1"/>
  <c r="G12" i="2" l="1"/>
  <c r="G14" i="2" s="1"/>
  <c r="G15" i="2" l="1"/>
  <c r="G17" i="2" s="1"/>
  <c r="G13" i="2"/>
  <c r="G16" i="2" l="1"/>
  <c r="G19" i="2" s="1"/>
  <c r="G24" i="2" s="1"/>
  <c r="G13" i="1" l="1"/>
  <c r="G15" i="1" s="1"/>
  <c r="G11" i="1" l="1"/>
  <c r="G12" i="1"/>
  <c r="G14" i="1" l="1"/>
  <c r="G16" i="1" s="1"/>
  <c r="G24" i="1" s="1"/>
</calcChain>
</file>

<file path=xl/sharedStrings.xml><?xml version="1.0" encoding="utf-8"?>
<sst xmlns="http://schemas.openxmlformats.org/spreadsheetml/2006/main" count="202" uniqueCount="94">
  <si>
    <t>PRESUPUESTO OFICIAL</t>
  </si>
  <si>
    <t>OBJETO</t>
  </si>
  <si>
    <t>MANTENIMIENTO MEDIANTE DRAGADO DEL CANAL DEL DIQUE</t>
  </si>
  <si>
    <t xml:space="preserve">No. ÍTEM </t>
  </si>
  <si>
    <t>DESCRIPCIÓN</t>
  </si>
  <si>
    <t>UNIDAD</t>
  </si>
  <si>
    <t>CANTIDAD</t>
  </si>
  <si>
    <t>PRECIO UNITARIO</t>
  </si>
  <si>
    <t>VALOR TOTAL</t>
  </si>
  <si>
    <t>Dragado Hidráulico  en Calamar ( K0+000 - K0+750 incluido canal de acceso del rio al canal del Dique ) con draga de corte de 600 m3/hora</t>
  </si>
  <si>
    <t>M3</t>
  </si>
  <si>
    <t>Dragado Hidraulico Resto del Canal del Dique (K0+750 - K114+000) con draga de corte de 350 m3/hora.</t>
  </si>
  <si>
    <t>Dragado Hidráulico  en Pasacaballos (K114+000- K117+100) con draga de succión en marcha. Depositando mar afuera a 11,1 km contados a partir de la boya de mar.</t>
  </si>
  <si>
    <t>TOTAL COSTOS DIRECTOS (CD) = COSTO BÁSICO</t>
  </si>
  <si>
    <t>ADMINISTRACIÓN</t>
  </si>
  <si>
    <t>IMPREVISTOS</t>
  </si>
  <si>
    <t>UTILIDAD</t>
  </si>
  <si>
    <t>A.I.U.</t>
  </si>
  <si>
    <t>VALOR TOTAL PRESUPUESTO OFICIAL  (CD + AIU + IVA)</t>
  </si>
  <si>
    <t>IVA(19% UTILIDAD)</t>
  </si>
  <si>
    <t>Presupuesto maximo</t>
  </si>
  <si>
    <t xml:space="preserve">PRESUPUESTO </t>
  </si>
  <si>
    <t>ITEM</t>
  </si>
  <si>
    <t>DESCRIPCION</t>
  </si>
  <si>
    <t>UND.</t>
  </si>
  <si>
    <t xml:space="preserve">PRECIOS UNITARIOS </t>
  </si>
  <si>
    <t xml:space="preserve">PRECIO TOTAL </t>
  </si>
  <si>
    <t>Global</t>
  </si>
  <si>
    <t xml:space="preserve">SUBTOTAL COSTOS DIRECTOS </t>
  </si>
  <si>
    <t>IVA SOBRE UTILIDAD</t>
  </si>
  <si>
    <t>SUB TOTAL COSTOS DIRECTOS E INDIRECTOS</t>
  </si>
  <si>
    <t>ANALISIS DE PRECIOS UNITARIOS</t>
  </si>
  <si>
    <t>MANTENIMIENTO DEL CANAL NAVEGABLE MEDIANTE DRAGADO HIDRÁULICO Y MECÁNICO EN EL RÍO MAGDALENA</t>
  </si>
  <si>
    <t>ITEM No</t>
  </si>
  <si>
    <t>3 Y 4</t>
  </si>
  <si>
    <t>DRAGADO HIDRAULICO CON DRAGA PARTICULAR</t>
  </si>
  <si>
    <t>m3</t>
  </si>
  <si>
    <t>1. EQUIPO</t>
  </si>
  <si>
    <t>Descripción</t>
  </si>
  <si>
    <t>Tipo</t>
  </si>
  <si>
    <t>Tarifa/dia</t>
  </si>
  <si>
    <t>Rendimiento</t>
  </si>
  <si>
    <t>Valor unitario</t>
  </si>
  <si>
    <t>Draga</t>
  </si>
  <si>
    <t>Succión y Corte</t>
  </si>
  <si>
    <t>Tubería mínimo 600m</t>
  </si>
  <si>
    <t>Polipropileno</t>
  </si>
  <si>
    <t xml:space="preserve">Remolcador </t>
  </si>
  <si>
    <t>Fluvial</t>
  </si>
  <si>
    <t>Bote</t>
  </si>
  <si>
    <t xml:space="preserve">Lancha rápida </t>
  </si>
  <si>
    <t xml:space="preserve">Fluvial </t>
  </si>
  <si>
    <t>Equipo Batimetríco</t>
  </si>
  <si>
    <t>Monohaz</t>
  </si>
  <si>
    <t>Sub-total</t>
  </si>
  <si>
    <t>2. MATERIALES</t>
  </si>
  <si>
    <t>Unidad</t>
  </si>
  <si>
    <t>Precio Unit.</t>
  </si>
  <si>
    <t xml:space="preserve">Cantidad </t>
  </si>
  <si>
    <t xml:space="preserve">Combustible Dragado </t>
  </si>
  <si>
    <t>GALON</t>
  </si>
  <si>
    <t>Combustible Maniobras</t>
  </si>
  <si>
    <t>Combustible Chalupas</t>
  </si>
  <si>
    <t>Lubricantes y Aceites</t>
  </si>
  <si>
    <t xml:space="preserve">GALON </t>
  </si>
  <si>
    <t>Señalización Preventiva</t>
  </si>
  <si>
    <t>GLOBAL</t>
  </si>
  <si>
    <t>Otros Materiales</t>
  </si>
  <si>
    <t>3. TRANSPORTE</t>
  </si>
  <si>
    <t>Material</t>
  </si>
  <si>
    <t>4. MANO DE OBRA</t>
  </si>
  <si>
    <t>Trabajador</t>
  </si>
  <si>
    <t>Salario/día</t>
  </si>
  <si>
    <t>Prestaciones</t>
  </si>
  <si>
    <t>Salario Total</t>
  </si>
  <si>
    <t>Cantidad</t>
  </si>
  <si>
    <t>OPERADOR DRAGA</t>
  </si>
  <si>
    <t>PILOTO  DE REMOLCADOR</t>
  </si>
  <si>
    <t>MAQUINISTA</t>
  </si>
  <si>
    <t>CONTRAMAESTRE</t>
  </si>
  <si>
    <t>AYUDANTES</t>
  </si>
  <si>
    <t>COSTO DIRECTO</t>
  </si>
  <si>
    <t>MANTENIMIENTO DEL CANAL NAVEGABLE MEDIANTE DRAGADO HIDRÁULICO Y MECÁNICO EN EL RÍO MAGDALENA EN EL SECTOR DEL CANAL DEL DIQUE</t>
  </si>
  <si>
    <t xml:space="preserve">Interventoria integral al Dragado en el sector del Canal del Dique </t>
  </si>
  <si>
    <t>SUB TOTAL COSTOS DIRECTOS (CD) = COSTO BÁSICO</t>
  </si>
  <si>
    <t xml:space="preserve">CANTIDAD (M3) </t>
  </si>
  <si>
    <t>PRESUPUESTO ESTIMADO</t>
  </si>
  <si>
    <t>VALOR TOTAL PRESUPUESTO ESTIMADO (CD + AIU + IVA)</t>
  </si>
  <si>
    <t>“MANTENIMIENTO DEL CANAL NAVEGABLE MEDIANTE DRAGADO HIDRÁULICO Y MECÁNICO EN EL BRAZO MOMPOX UBICADO EN EL RÍO MAGDALENA,”</t>
  </si>
  <si>
    <t xml:space="preserve">Dragado Hidráulico  en Brazo de Mompox (Draga Hidraulica de Corte y Succión) </t>
  </si>
  <si>
    <t xml:space="preserve">Dragado Hidráulico en las bocatomas de agua para las diferentes poblaciones especialmente en aguas bajas (Draga Hidraulica de Corte y Succión) </t>
  </si>
  <si>
    <t>PRECIO UNITARIO
MÁXIMO (ANTES DE
AIU E IVA)</t>
  </si>
  <si>
    <t>GMF</t>
  </si>
  <si>
    <t xml:space="preserve">Dragado de Recuperación  de acceso a caños y ciénagas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</si>
</sst>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  <numFmt numFmtId="166" formatCode="_ &quot;$&quot;\ * #,##0.00_ ;_ &quot;$&quot;\ * \-#,##0.00_ ;_ &quot;$&quot;\ * &quot;-&quot;??_ ;_ @_ "/>
    <numFmt numFmtId="167" formatCode="&quot;$&quot;\ #,##0"/>
    <numFmt numFmtId="168" formatCode="_(* #,##0.00_);_(* \(#,##0.00\);_(* &quot;-&quot;??_);_(@_)"/>
    <numFmt numFmtId="169" formatCode="#,##0.000"/>
    <numFmt numFmtId="170" formatCode="#,##0.00000000"/>
    <numFmt numFmtId="171" formatCode="#,##0.0"/>
    <numFmt numFmtId="172" formatCode="_(* #,##0_);_(* \(#,##0\);_(* &quot;-&quot;_);_(@_)"/>
    <numFmt numFmtId="173" formatCode="_-* #,##0.00\ _€_-;\-* #,##0.00\ _€_-;_-* &quot;-&quot;??\ _€_-;_-@_-"/>
    <numFmt numFmtId="174" formatCode="&quot;$&quot;#,##0"/>
  </numFmts>
  <fonts count="19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1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20"/>
      <color theme="1"/>
      <name val="Arial Narrow"/>
      <family val="2"/>
    </font>
    <font>
      <sz val="2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41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48">
    <xf numFmtId="0" fontId="0" fillId="0" borderId="0" xfId="0"/>
    <xf numFmtId="0" fontId="4" fillId="0" borderId="15" xfId="1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165" fontId="4" fillId="0" borderId="17" xfId="2" applyFont="1" applyFill="1" applyBorder="1" applyAlignment="1">
      <alignment horizontal="center" vertical="center"/>
    </xf>
    <xf numFmtId="10" fontId="4" fillId="0" borderId="24" xfId="0" applyNumberFormat="1" applyFont="1" applyBorder="1" applyAlignment="1">
      <alignment horizontal="center" vertical="center"/>
    </xf>
    <xf numFmtId="165" fontId="3" fillId="0" borderId="17" xfId="2" applyFont="1" applyFill="1" applyBorder="1" applyAlignment="1">
      <alignment horizontal="center" vertical="center"/>
    </xf>
    <xf numFmtId="10" fontId="4" fillId="0" borderId="1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 wrapText="1"/>
    </xf>
    <xf numFmtId="10" fontId="3" fillId="0" borderId="24" xfId="0" applyNumberFormat="1" applyFont="1" applyBorder="1" applyAlignment="1">
      <alignment horizontal="center" vertical="center"/>
    </xf>
    <xf numFmtId="167" fontId="4" fillId="0" borderId="16" xfId="2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8" fillId="0" borderId="15" xfId="1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165" fontId="7" fillId="0" borderId="16" xfId="2" applyFont="1" applyFill="1" applyBorder="1" applyAlignment="1">
      <alignment horizontal="center" vertical="center" wrapText="1"/>
    </xf>
    <xf numFmtId="165" fontId="7" fillId="0" borderId="17" xfId="2" applyFont="1" applyFill="1" applyBorder="1" applyAlignment="1">
      <alignment horizontal="center" vertical="center"/>
    </xf>
    <xf numFmtId="0" fontId="7" fillId="0" borderId="15" xfId="1" applyFont="1" applyBorder="1" applyAlignment="1">
      <alignment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167" fontId="7" fillId="0" borderId="16" xfId="2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4" fontId="8" fillId="0" borderId="20" xfId="0" applyNumberFormat="1" applyFont="1" applyBorder="1" applyAlignment="1">
      <alignment horizontal="center" vertical="center" wrapText="1"/>
    </xf>
    <xf numFmtId="165" fontId="7" fillId="0" borderId="21" xfId="2" applyFont="1" applyFill="1" applyBorder="1" applyAlignment="1">
      <alignment horizontal="center" vertical="center" wrapText="1"/>
    </xf>
    <xf numFmtId="165" fontId="7" fillId="0" borderId="22" xfId="2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0" fontId="7" fillId="0" borderId="24" xfId="0" applyNumberFormat="1" applyFont="1" applyBorder="1" applyAlignment="1">
      <alignment horizontal="center" vertical="center"/>
    </xf>
    <xf numFmtId="165" fontId="8" fillId="0" borderId="17" xfId="2" applyFont="1" applyFill="1" applyBorder="1" applyAlignment="1">
      <alignment horizontal="center" vertical="center"/>
    </xf>
    <xf numFmtId="10" fontId="7" fillId="0" borderId="1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right" vertical="center" wrapText="1"/>
    </xf>
    <xf numFmtId="0" fontId="7" fillId="0" borderId="27" xfId="0" applyFont="1" applyBorder="1" applyAlignment="1">
      <alignment horizontal="right" vertical="center" wrapText="1"/>
    </xf>
    <xf numFmtId="10" fontId="8" fillId="0" borderId="24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 wrapText="1"/>
    </xf>
    <xf numFmtId="165" fontId="8" fillId="0" borderId="27" xfId="2" applyFont="1" applyFill="1" applyBorder="1" applyAlignment="1">
      <alignment horizontal="center" vertical="center" wrapText="1"/>
    </xf>
    <xf numFmtId="0" fontId="7" fillId="0" borderId="29" xfId="0" applyFont="1" applyBorder="1"/>
    <xf numFmtId="166" fontId="8" fillId="0" borderId="4" xfId="2" applyNumberFormat="1" applyFont="1" applyFill="1" applyBorder="1" applyAlignment="1">
      <alignment horizontal="center" vertical="center"/>
    </xf>
    <xf numFmtId="0" fontId="9" fillId="0" borderId="0" xfId="0" applyFont="1"/>
    <xf numFmtId="42" fontId="2" fillId="3" borderId="0" xfId="0" applyNumberFormat="1" applyFont="1" applyFill="1" applyBorder="1" applyAlignment="1">
      <alignment horizontal="right" vertical="center"/>
    </xf>
    <xf numFmtId="164" fontId="6" fillId="0" borderId="0" xfId="0" applyNumberFormat="1" applyFont="1"/>
    <xf numFmtId="0" fontId="4" fillId="0" borderId="15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4" fillId="0" borderId="0" xfId="1" applyFont="1"/>
    <xf numFmtId="3" fontId="4" fillId="0" borderId="0" xfId="1" applyNumberFormat="1" applyFont="1"/>
    <xf numFmtId="3" fontId="4" fillId="0" borderId="0" xfId="5" applyNumberFormat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3" fillId="0" borderId="2" xfId="1" applyFont="1" applyBorder="1" applyAlignment="1">
      <alignment horizontal="centerContinuous"/>
    </xf>
    <xf numFmtId="3" fontId="3" fillId="0" borderId="2" xfId="1" applyNumberFormat="1" applyFont="1" applyBorder="1" applyAlignment="1">
      <alignment horizontal="centerContinuous"/>
    </xf>
    <xf numFmtId="3" fontId="4" fillId="0" borderId="43" xfId="1" applyNumberFormat="1" applyFont="1" applyBorder="1"/>
    <xf numFmtId="3" fontId="3" fillId="0" borderId="41" xfId="1" applyNumberFormat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Continuous" vertical="top" wrapText="1"/>
    </xf>
    <xf numFmtId="0" fontId="3" fillId="0" borderId="6" xfId="1" applyFont="1" applyBorder="1" applyAlignment="1">
      <alignment horizontal="centerContinuous" vertical="top" wrapText="1"/>
    </xf>
    <xf numFmtId="0" fontId="3" fillId="0" borderId="7" xfId="1" applyFont="1" applyBorder="1" applyAlignment="1">
      <alignment horizontal="centerContinuous" vertical="top" wrapText="1"/>
    </xf>
    <xf numFmtId="0" fontId="4" fillId="0" borderId="6" xfId="1" applyFont="1" applyBorder="1"/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center" vertical="center" wrapText="1"/>
    </xf>
    <xf numFmtId="3" fontId="3" fillId="0" borderId="6" xfId="1" applyNumberFormat="1" applyFont="1" applyBorder="1" applyAlignment="1">
      <alignment horizontal="right" vertical="center" wrapText="1"/>
    </xf>
    <xf numFmtId="3" fontId="3" fillId="0" borderId="37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Continuous" vertical="center" wrapText="1"/>
    </xf>
    <xf numFmtId="0" fontId="3" fillId="0" borderId="0" xfId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0" fontId="3" fillId="0" borderId="43" xfId="1" applyFont="1" applyBorder="1" applyAlignment="1">
      <alignment horizontal="centerContinuous"/>
    </xf>
    <xf numFmtId="3" fontId="3" fillId="0" borderId="43" xfId="1" applyNumberFormat="1" applyFont="1" applyBorder="1" applyAlignment="1">
      <alignment horizontal="centerContinuous"/>
    </xf>
    <xf numFmtId="0" fontId="4" fillId="0" borderId="37" xfId="1" applyFont="1" applyBorder="1" applyAlignment="1">
      <alignment horizontal="center" vertical="center"/>
    </xf>
    <xf numFmtId="3" fontId="4" fillId="0" borderId="37" xfId="1" applyNumberFormat="1" applyFont="1" applyBorder="1" applyAlignment="1">
      <alignment horizontal="centerContinuous"/>
    </xf>
    <xf numFmtId="3" fontId="4" fillId="0" borderId="0" xfId="1" applyNumberFormat="1" applyFont="1" applyAlignment="1">
      <alignment horizontal="centerContinuous"/>
    </xf>
    <xf numFmtId="0" fontId="4" fillId="0" borderId="9" xfId="1" applyFont="1" applyBorder="1" applyAlignment="1">
      <alignment horizontal="centerContinuous"/>
    </xf>
    <xf numFmtId="0" fontId="4" fillId="0" borderId="10" xfId="1" applyFont="1" applyBorder="1" applyAlignment="1">
      <alignment horizontal="centerContinuous"/>
    </xf>
    <xf numFmtId="0" fontId="4" fillId="0" borderId="11" xfId="1" applyFont="1" applyBorder="1" applyAlignment="1">
      <alignment horizontal="centerContinuous"/>
    </xf>
    <xf numFmtId="3" fontId="4" fillId="0" borderId="11" xfId="1" applyNumberFormat="1" applyFont="1" applyBorder="1" applyAlignment="1">
      <alignment horizontal="centerContinuous"/>
    </xf>
    <xf numFmtId="0" fontId="4" fillId="0" borderId="44" xfId="1" applyFont="1" applyBorder="1" applyAlignment="1">
      <alignment horizontal="left" vertical="center"/>
    </xf>
    <xf numFmtId="0" fontId="4" fillId="0" borderId="45" xfId="1" applyFont="1" applyBorder="1"/>
    <xf numFmtId="0" fontId="4" fillId="0" borderId="46" xfId="1" applyFont="1" applyBorder="1"/>
    <xf numFmtId="0" fontId="4" fillId="0" borderId="17" xfId="1" applyFont="1" applyBorder="1"/>
    <xf numFmtId="168" fontId="4" fillId="0" borderId="17" xfId="5" applyFont="1" applyBorder="1"/>
    <xf numFmtId="3" fontId="4" fillId="0" borderId="17" xfId="5" applyNumberFormat="1" applyFont="1" applyBorder="1" applyAlignment="1">
      <alignment horizontal="right"/>
    </xf>
    <xf numFmtId="3" fontId="4" fillId="0" borderId="17" xfId="5" applyNumberFormat="1" applyFont="1" applyBorder="1"/>
    <xf numFmtId="0" fontId="4" fillId="0" borderId="0" xfId="5" applyNumberFormat="1" applyFont="1"/>
    <xf numFmtId="0" fontId="4" fillId="0" borderId="28" xfId="1" applyFont="1" applyBorder="1" applyAlignment="1">
      <alignment horizontal="left" vertical="center"/>
    </xf>
    <xf numFmtId="168" fontId="4" fillId="0" borderId="40" xfId="5" applyFont="1" applyBorder="1"/>
    <xf numFmtId="3" fontId="4" fillId="0" borderId="40" xfId="5" applyNumberFormat="1" applyFont="1" applyBorder="1" applyAlignment="1">
      <alignment horizontal="right"/>
    </xf>
    <xf numFmtId="3" fontId="4" fillId="0" borderId="40" xfId="5" applyNumberFormat="1" applyFont="1" applyBorder="1"/>
    <xf numFmtId="3" fontId="4" fillId="0" borderId="43" xfId="5" applyNumberFormat="1" applyFont="1" applyBorder="1" applyAlignment="1">
      <alignment horizontal="right"/>
    </xf>
    <xf numFmtId="0" fontId="4" fillId="0" borderId="38" xfId="1" applyFont="1" applyBorder="1" applyAlignment="1">
      <alignment horizontal="left" vertical="center"/>
    </xf>
    <xf numFmtId="0" fontId="4" fillId="0" borderId="7" xfId="1" applyFont="1" applyBorder="1"/>
    <xf numFmtId="168" fontId="4" fillId="0" borderId="7" xfId="5" applyFont="1" applyBorder="1"/>
    <xf numFmtId="3" fontId="4" fillId="0" borderId="7" xfId="5" applyNumberFormat="1" applyFont="1" applyBorder="1" applyAlignment="1">
      <alignment horizontal="right"/>
    </xf>
    <xf numFmtId="3" fontId="4" fillId="0" borderId="7" xfId="5" applyNumberFormat="1" applyFont="1" applyBorder="1"/>
    <xf numFmtId="168" fontId="4" fillId="0" borderId="0" xfId="5" applyFont="1"/>
    <xf numFmtId="3" fontId="3" fillId="0" borderId="4" xfId="5" applyNumberFormat="1" applyFont="1" applyBorder="1"/>
    <xf numFmtId="3" fontId="4" fillId="0" borderId="4" xfId="5" applyNumberFormat="1" applyFont="1" applyBorder="1"/>
    <xf numFmtId="0" fontId="4" fillId="0" borderId="4" xfId="1" applyFont="1" applyBorder="1" applyAlignment="1">
      <alignment horizontal="centerContinuous"/>
    </xf>
    <xf numFmtId="168" fontId="4" fillId="0" borderId="4" xfId="5" applyFont="1" applyBorder="1" applyAlignment="1">
      <alignment horizontal="centerContinuous"/>
    </xf>
    <xf numFmtId="3" fontId="4" fillId="0" borderId="4" xfId="5" applyNumberFormat="1" applyFont="1" applyBorder="1" applyAlignment="1">
      <alignment horizontal="centerContinuous"/>
    </xf>
    <xf numFmtId="3" fontId="4" fillId="0" borderId="4" xfId="5" applyNumberFormat="1" applyFont="1" applyBorder="1" applyAlignment="1">
      <alignment horizontal="centerContinuous" wrapText="1"/>
    </xf>
    <xf numFmtId="0" fontId="4" fillId="0" borderId="47" xfId="1" applyFont="1" applyBorder="1"/>
    <xf numFmtId="168" fontId="4" fillId="0" borderId="48" xfId="5" applyFont="1" applyBorder="1" applyAlignment="1">
      <alignment horizontal="center"/>
    </xf>
    <xf numFmtId="3" fontId="4" fillId="0" borderId="1" xfId="5" applyNumberFormat="1" applyFont="1" applyBorder="1"/>
    <xf numFmtId="169" fontId="4" fillId="0" borderId="35" xfId="5" applyNumberFormat="1" applyFont="1" applyBorder="1"/>
    <xf numFmtId="3" fontId="4" fillId="0" borderId="31" xfId="5" applyNumberFormat="1" applyFont="1" applyBorder="1" applyAlignment="1">
      <alignment horizontal="center"/>
    </xf>
    <xf numFmtId="168" fontId="4" fillId="0" borderId="23" xfId="5" applyFont="1" applyBorder="1" applyAlignment="1">
      <alignment horizontal="center"/>
    </xf>
    <xf numFmtId="3" fontId="4" fillId="0" borderId="26" xfId="5" applyNumberFormat="1" applyFont="1" applyBorder="1"/>
    <xf numFmtId="169" fontId="4" fillId="0" borderId="25" xfId="5" applyNumberFormat="1" applyFont="1" applyBorder="1"/>
    <xf numFmtId="3" fontId="4" fillId="0" borderId="32" xfId="5" applyNumberFormat="1" applyFont="1" applyBorder="1" applyAlignment="1">
      <alignment horizontal="center"/>
    </xf>
    <xf numFmtId="3" fontId="4" fillId="0" borderId="28" xfId="5" applyNumberFormat="1" applyFont="1" applyBorder="1"/>
    <xf numFmtId="168" fontId="4" fillId="0" borderId="37" xfId="5" applyFont="1" applyBorder="1" applyAlignment="1">
      <alignment horizontal="center"/>
    </xf>
    <xf numFmtId="3" fontId="4" fillId="0" borderId="38" xfId="5" applyNumberFormat="1" applyFont="1" applyBorder="1"/>
    <xf numFmtId="170" fontId="4" fillId="0" borderId="33" xfId="5" applyNumberFormat="1" applyFont="1" applyBorder="1"/>
    <xf numFmtId="3" fontId="4" fillId="0" borderId="34" xfId="5" applyNumberFormat="1" applyFont="1" applyBorder="1" applyAlignment="1">
      <alignment horizontal="center"/>
    </xf>
    <xf numFmtId="3" fontId="3" fillId="0" borderId="37" xfId="5" applyNumberFormat="1" applyFont="1" applyBorder="1"/>
    <xf numFmtId="3" fontId="4" fillId="0" borderId="4" xfId="1" applyNumberFormat="1" applyFont="1" applyBorder="1" applyAlignment="1">
      <alignment horizontal="centerContinuous"/>
    </xf>
    <xf numFmtId="168" fontId="4" fillId="0" borderId="47" xfId="5" applyFont="1" applyBorder="1"/>
    <xf numFmtId="3" fontId="4" fillId="0" borderId="48" xfId="5" applyNumberFormat="1" applyFont="1" applyBorder="1" applyAlignment="1">
      <alignment horizontal="center"/>
    </xf>
    <xf numFmtId="171" fontId="4" fillId="0" borderId="48" xfId="5" applyNumberFormat="1" applyFont="1" applyBorder="1" applyAlignment="1">
      <alignment horizontal="center"/>
    </xf>
    <xf numFmtId="3" fontId="4" fillId="0" borderId="23" xfId="5" applyNumberFormat="1" applyFont="1" applyBorder="1"/>
    <xf numFmtId="4" fontId="4" fillId="0" borderId="23" xfId="5" applyNumberFormat="1" applyFont="1" applyBorder="1"/>
    <xf numFmtId="168" fontId="4" fillId="0" borderId="6" xfId="5" applyFont="1" applyBorder="1"/>
    <xf numFmtId="3" fontId="4" fillId="0" borderId="37" xfId="5" applyNumberFormat="1" applyFont="1" applyBorder="1"/>
    <xf numFmtId="0" fontId="4" fillId="0" borderId="26" xfId="1" applyFont="1" applyBorder="1" applyAlignment="1">
      <alignment horizontal="left" vertical="center"/>
    </xf>
    <xf numFmtId="0" fontId="4" fillId="0" borderId="15" xfId="1" applyFont="1" applyBorder="1"/>
    <xf numFmtId="0" fontId="4" fillId="0" borderId="40" xfId="1" applyFont="1" applyBorder="1"/>
    <xf numFmtId="172" fontId="4" fillId="0" borderId="14" xfId="6" applyFont="1" applyBorder="1" applyAlignment="1">
      <alignment horizontal="right"/>
    </xf>
    <xf numFmtId="172" fontId="4" fillId="0" borderId="14" xfId="5" applyNumberFormat="1" applyFont="1" applyBorder="1"/>
    <xf numFmtId="3" fontId="4" fillId="0" borderId="14" xfId="5" applyNumberFormat="1" applyFont="1" applyBorder="1" applyAlignment="1">
      <alignment horizontal="center"/>
    </xf>
    <xf numFmtId="172" fontId="4" fillId="0" borderId="23" xfId="6" applyFont="1" applyBorder="1" applyAlignment="1">
      <alignment horizontal="right"/>
    </xf>
    <xf numFmtId="3" fontId="4" fillId="0" borderId="23" xfId="5" applyNumberFormat="1" applyFont="1" applyBorder="1" applyAlignment="1">
      <alignment horizontal="center"/>
    </xf>
    <xf numFmtId="0" fontId="4" fillId="0" borderId="26" xfId="1" applyFont="1" applyBorder="1"/>
    <xf numFmtId="0" fontId="4" fillId="0" borderId="14" xfId="1" applyFont="1" applyBorder="1" applyAlignment="1">
      <alignment horizontal="center"/>
    </xf>
    <xf numFmtId="172" fontId="4" fillId="0" borderId="14" xfId="1" applyNumberFormat="1" applyFont="1" applyBorder="1" applyAlignment="1">
      <alignment horizontal="right"/>
    </xf>
    <xf numFmtId="0" fontId="4" fillId="0" borderId="49" xfId="1" applyFont="1" applyBorder="1" applyAlignment="1">
      <alignment horizontal="left" vertical="center"/>
    </xf>
    <xf numFmtId="0" fontId="4" fillId="0" borderId="19" xfId="1" applyFont="1" applyBorder="1"/>
    <xf numFmtId="172" fontId="4" fillId="0" borderId="18" xfId="1" applyNumberFormat="1" applyFont="1" applyBorder="1" applyAlignment="1">
      <alignment horizontal="right"/>
    </xf>
    <xf numFmtId="172" fontId="4" fillId="0" borderId="18" xfId="5" applyNumberFormat="1" applyFont="1" applyBorder="1"/>
    <xf numFmtId="3" fontId="4" fillId="0" borderId="18" xfId="5" applyNumberFormat="1" applyFont="1" applyBorder="1" applyAlignment="1">
      <alignment horizontal="center"/>
    </xf>
    <xf numFmtId="3" fontId="3" fillId="0" borderId="4" xfId="1" applyNumberFormat="1" applyFont="1" applyBorder="1"/>
    <xf numFmtId="3" fontId="3" fillId="0" borderId="0" xfId="1" applyNumberFormat="1" applyFont="1"/>
    <xf numFmtId="3" fontId="4" fillId="0" borderId="50" xfId="5" applyNumberFormat="1" applyFont="1" applyBorder="1"/>
    <xf numFmtId="167" fontId="14" fillId="0" borderId="16" xfId="3" applyNumberFormat="1" applyFont="1" applyBorder="1" applyAlignment="1">
      <alignment horizontal="center" vertical="center" wrapText="1"/>
    </xf>
    <xf numFmtId="173" fontId="4" fillId="0" borderId="0" xfId="1" applyNumberFormat="1" applyFont="1"/>
    <xf numFmtId="167" fontId="4" fillId="0" borderId="0" xfId="1" applyNumberFormat="1" applyFont="1"/>
    <xf numFmtId="1" fontId="4" fillId="0" borderId="0" xfId="1" applyNumberFormat="1" applyFont="1"/>
    <xf numFmtId="0" fontId="15" fillId="0" borderId="0" xfId="0" applyFont="1"/>
    <xf numFmtId="0" fontId="16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8" fontId="17" fillId="0" borderId="11" xfId="0" applyNumberFormat="1" applyFont="1" applyBorder="1" applyAlignment="1">
      <alignment horizontal="center" vertical="center" wrapText="1"/>
    </xf>
    <xf numFmtId="8" fontId="16" fillId="0" borderId="7" xfId="0" applyNumberFormat="1" applyFont="1" applyBorder="1" applyAlignment="1">
      <alignment horizontal="center" vertical="center" wrapText="1"/>
    </xf>
    <xf numFmtId="9" fontId="16" fillId="0" borderId="11" xfId="0" applyNumberFormat="1" applyFont="1" applyBorder="1" applyAlignment="1">
      <alignment horizontal="center" vertical="center" wrapText="1"/>
    </xf>
    <xf numFmtId="8" fontId="16" fillId="0" borderId="11" xfId="0" applyNumberFormat="1" applyFont="1" applyBorder="1" applyAlignment="1">
      <alignment horizontal="center" vertical="center" wrapText="1"/>
    </xf>
    <xf numFmtId="174" fontId="15" fillId="0" borderId="0" xfId="0" applyNumberFormat="1" applyFont="1"/>
    <xf numFmtId="0" fontId="4" fillId="0" borderId="0" xfId="0" applyFont="1"/>
    <xf numFmtId="41" fontId="4" fillId="0" borderId="0" xfId="4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3" fillId="0" borderId="15" xfId="1" applyFont="1" applyBorder="1" applyAlignment="1">
      <alignment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165" fontId="4" fillId="0" borderId="16" xfId="2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165" fontId="4" fillId="0" borderId="21" xfId="2" applyFont="1" applyFill="1" applyBorder="1" applyAlignment="1">
      <alignment horizontal="center" vertical="center" wrapText="1"/>
    </xf>
    <xf numFmtId="165" fontId="4" fillId="0" borderId="22" xfId="2" applyFont="1" applyFill="1" applyBorder="1" applyAlignment="1">
      <alignment horizontal="center" vertical="center"/>
    </xf>
    <xf numFmtId="0" fontId="4" fillId="0" borderId="4" xfId="0" applyFont="1" applyBorder="1"/>
    <xf numFmtId="166" fontId="4" fillId="0" borderId="0" xfId="0" applyNumberFormat="1" applyFont="1"/>
    <xf numFmtId="44" fontId="4" fillId="0" borderId="0" xfId="7" applyFont="1"/>
    <xf numFmtId="3" fontId="4" fillId="0" borderId="0" xfId="0" applyNumberFormat="1" applyFont="1"/>
    <xf numFmtId="165" fontId="4" fillId="0" borderId="32" xfId="2" applyFont="1" applyFill="1" applyBorder="1" applyAlignment="1">
      <alignment horizontal="center" vertical="center" wrapText="1"/>
    </xf>
    <xf numFmtId="167" fontId="4" fillId="0" borderId="32" xfId="2" applyNumberFormat="1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26" xfId="1" applyFont="1" applyBorder="1" applyAlignment="1">
      <alignment vertical="center" wrapText="1"/>
    </xf>
    <xf numFmtId="0" fontId="4" fillId="0" borderId="26" xfId="1" applyFont="1" applyBorder="1" applyAlignment="1">
      <alignment vertical="center" wrapText="1"/>
    </xf>
    <xf numFmtId="0" fontId="4" fillId="0" borderId="49" xfId="1" applyFont="1" applyBorder="1" applyAlignment="1">
      <alignment vertical="center" wrapText="1"/>
    </xf>
    <xf numFmtId="44" fontId="4" fillId="0" borderId="0" xfId="0" applyNumberFormat="1" applyFont="1"/>
    <xf numFmtId="166" fontId="3" fillId="4" borderId="4" xfId="2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40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</cellXfs>
  <cellStyles count="8">
    <cellStyle name="Millares [0]" xfId="4" builtinId="6"/>
    <cellStyle name="Millares [0] 3" xfId="6" xr:uid="{CF2CB824-E042-1345-B886-334265039ED9}"/>
    <cellStyle name="Millares 4" xfId="5" xr:uid="{6359578E-CD0F-364E-952B-6587C0E86C07}"/>
    <cellStyle name="Moneda" xfId="7" builtinId="4"/>
    <cellStyle name="Moneda 3" xfId="2" xr:uid="{EDB21970-9BF2-2B4D-9159-7C16EFFC1698}"/>
    <cellStyle name="Normal" xfId="0" builtinId="0"/>
    <cellStyle name="Normal 2" xfId="1" xr:uid="{545D253F-3348-1A42-96E9-F5EB18475D73}"/>
    <cellStyle name="Normal 3" xfId="3" xr:uid="{55774EDE-7BF8-AA45-9441-3FC77E154E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2" name="Texto 2">
          <a:extLst>
            <a:ext uri="{FF2B5EF4-FFF2-40B4-BE49-F238E27FC236}">
              <a16:creationId xmlns:a16="http://schemas.microsoft.com/office/drawing/2014/main" id="{D2CAA965-E3CE-9849-B185-A457954904B4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" name="Texto 2">
          <a:extLst>
            <a:ext uri="{FF2B5EF4-FFF2-40B4-BE49-F238E27FC236}">
              <a16:creationId xmlns:a16="http://schemas.microsoft.com/office/drawing/2014/main" id="{B00FA72B-FF7B-5F48-A5B6-7E9E36E6A07A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F89F133E-5D60-7940-B418-065CF2F82159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" name="Texto 2">
          <a:extLst>
            <a:ext uri="{FF2B5EF4-FFF2-40B4-BE49-F238E27FC236}">
              <a16:creationId xmlns:a16="http://schemas.microsoft.com/office/drawing/2014/main" id="{92D411D5-91C0-A847-B7CE-1FA0390FA656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6" name="Texto 2">
          <a:extLst>
            <a:ext uri="{FF2B5EF4-FFF2-40B4-BE49-F238E27FC236}">
              <a16:creationId xmlns:a16="http://schemas.microsoft.com/office/drawing/2014/main" id="{B5C569C5-3131-DA43-B167-5023A2B8B3B0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7" name="Texto 2">
          <a:extLst>
            <a:ext uri="{FF2B5EF4-FFF2-40B4-BE49-F238E27FC236}">
              <a16:creationId xmlns:a16="http://schemas.microsoft.com/office/drawing/2014/main" id="{C0F632E6-107E-664E-9163-DAF395781337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8" name="Texto 2">
          <a:extLst>
            <a:ext uri="{FF2B5EF4-FFF2-40B4-BE49-F238E27FC236}">
              <a16:creationId xmlns:a16="http://schemas.microsoft.com/office/drawing/2014/main" id="{ECE3F53F-B4BC-8C48-BEA9-0C18B6EFCB79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9" name="Texto 2">
          <a:extLst>
            <a:ext uri="{FF2B5EF4-FFF2-40B4-BE49-F238E27FC236}">
              <a16:creationId xmlns:a16="http://schemas.microsoft.com/office/drawing/2014/main" id="{06B405CF-422F-694D-B4B5-AA787424B7A3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0" name="Texto 2">
          <a:extLst>
            <a:ext uri="{FF2B5EF4-FFF2-40B4-BE49-F238E27FC236}">
              <a16:creationId xmlns:a16="http://schemas.microsoft.com/office/drawing/2014/main" id="{2A294A07-4D4C-DF49-A033-C9843BC2C59B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 pitchFamily="2" charset="0"/>
            <a:cs typeface="Arial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CDB5F1C-C4E9-904E-8D69-F860849C68E1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F51189D-E9A5-8D48-92F0-A384ABA30ABC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496073D-9AD9-F94B-AF66-31CAE9C069E0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20D607D-D890-CA42-A078-80FC04A92E3E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B100D57-08F7-A54D-A09D-05569AD363D2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0694FDB-2327-8744-BFB9-69945B5A5DC6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989F2F22-F08F-B046-AAF4-6FEC5BB7E247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E29EFC4C-40ED-5E46-B087-EB912EAA838B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F7E8CAC2-AAA2-8940-B718-D5DDE14C2483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CE3881A6-0304-AB47-8AEA-A10E4F76A135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ABC050C0-4C83-184B-B3BB-198CE878969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B801BE94-F8A5-B84A-B332-951A289161D3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9DF760B8-D036-6B4F-9AEE-E95EA499EEEA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931B8546-18C4-8E4E-BBF4-0F28957990CE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6F640B85-4E68-E541-A315-388809E20F7A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C6B8746C-E245-B943-B6E1-5BF124A839C3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183D7161-E0B5-4E48-B3DF-6FA2146C0CE3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BF44D54F-5EA7-5343-8AC5-95FA9DE1343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1413624D-B428-E344-AEE6-E78C49FE283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13A6F7C4-7C13-FF4F-9838-05876C29D3C7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9455CCF3-0D03-6A4B-B7D8-E41C8B9CD18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759927D4-280D-5F45-80FF-BC5268F900F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26516086-793B-1F48-950A-C6F96E495E68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FE75C4D7-5EA4-624C-A0C0-EF71FFDADB6D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1D2F250E-7092-3C42-B926-DADE02B0DE96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B4831DEF-7A79-0D45-9A0A-862C485CFC7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5058B5D-FFE9-AA44-B1AC-07F26F02B3AF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14BE616-019D-8E42-9C69-AD82656A6A5F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7C2D91D7-1618-7247-9A19-7C460C6892B3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782274C-A458-9248-80B4-DFF11B9D47F7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A59EF9F7-D527-8741-AE8C-1D204E36E166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9827628F-B427-2849-A86C-59174E0DA463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1427A56B-43A3-1441-8BFE-A5AD5C7EE288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E404AF33-D5E1-404F-BD63-6F7569160639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585B2AF-D7E9-6A40-BA66-306D91C98725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3D265647-2CC4-CE45-8BE8-F2B13730A48C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2EAB3608-DC0E-5D4D-8B6F-9620C1A54CBB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ADE522E9-E4F2-D94A-8FFB-DA16A0AA2033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16D2FE7A-DF47-AF4A-9612-A1D2369577C9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8F6DAAB3-CFB7-9546-BAEE-9F7E3144573B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41A976EC-B264-8144-A80B-868968060D65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CF5B439D-F612-E042-A3B0-DBD0025ED93C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E5D433CB-3598-A14C-91B7-E84FF9F743F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87DF0866-1219-084B-BDB1-CC3CAE5A1982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1E8199AE-2451-9945-AC48-4AEF956F94F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ED1FCA66-EC13-4344-822A-23BADA78E61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2A2A0A98-116D-2B40-83E1-D838EC2ED68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4228630D-7D8B-E640-A72E-2368260F4FB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FB1C61D-EF40-1445-A937-5BA03815A0DA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A6823633-6537-A342-908D-9DDCC9997FDC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F1799AD3-F3E9-A24B-9C3F-18424671C0CD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BA17668-A442-D24A-8009-7EB7E15D6BB5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deterco-my.sharepoint.com/Users/cmartinez/AppData/Local/Microsoft/Windows/INetCache/Content.Outlook/FN8KMMO4/APUS%20MODIFICADOS%20CON%20VALOR%20X%20M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OFICIAL 1"/>
      <sheetName val="APU equipos remoción mecanica "/>
      <sheetName val="APU DRAGADO DRAGA PARTICULA"/>
      <sheetName val="Batimetria"/>
      <sheetName val="Análisis de APU "/>
    </sheetNames>
    <sheetDataSet>
      <sheetData sheetId="0" refreshError="1"/>
      <sheetData sheetId="1" refreshError="1"/>
      <sheetData sheetId="2" refreshError="1"/>
      <sheetData sheetId="3" refreshError="1">
        <row r="40">
          <cell r="I40">
            <v>2430750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9304C-3963-F14D-B7E6-5BBBF7760780}">
  <dimension ref="B2:G24"/>
  <sheetViews>
    <sheetView showGridLines="0" topLeftCell="A10" zoomScale="80" zoomScaleNormal="80" workbookViewId="0">
      <selection activeCell="G25" sqref="G25"/>
    </sheetView>
  </sheetViews>
  <sheetFormatPr baseColWidth="10" defaultColWidth="10.875" defaultRowHeight="18.75" x14ac:dyDescent="0.3"/>
  <cols>
    <col min="1" max="1" width="10.875" style="11"/>
    <col min="2" max="2" width="29.625" style="11" customWidth="1"/>
    <col min="3" max="3" width="69.5" style="11" customWidth="1"/>
    <col min="4" max="6" width="23" style="11" customWidth="1"/>
    <col min="7" max="7" width="25.5" style="11" customWidth="1"/>
    <col min="8" max="16384" width="10.875" style="11"/>
  </cols>
  <sheetData>
    <row r="2" spans="2:7" ht="19.5" thickBot="1" x14ac:dyDescent="0.35"/>
    <row r="3" spans="2:7" ht="35.1" customHeight="1" thickBot="1" x14ac:dyDescent="0.35">
      <c r="B3" s="12"/>
      <c r="C3" s="198" t="s">
        <v>0</v>
      </c>
      <c r="D3" s="198"/>
      <c r="E3" s="198"/>
      <c r="F3" s="199"/>
      <c r="G3" s="13"/>
    </row>
    <row r="4" spans="2:7" ht="18" customHeight="1" thickBot="1" x14ac:dyDescent="0.35">
      <c r="B4" s="14"/>
      <c r="C4" s="200"/>
      <c r="D4" s="200"/>
      <c r="E4" s="200"/>
      <c r="F4" s="201"/>
      <c r="G4" s="15"/>
    </row>
    <row r="5" spans="2:7" ht="18.95" customHeight="1" thickBot="1" x14ac:dyDescent="0.35">
      <c r="B5" s="16" t="s">
        <v>1</v>
      </c>
      <c r="C5" s="202" t="s">
        <v>2</v>
      </c>
      <c r="D5" s="203"/>
      <c r="E5" s="203"/>
      <c r="F5" s="203"/>
      <c r="G5" s="204"/>
    </row>
    <row r="6" spans="2:7" ht="30.95" customHeight="1" thickBot="1" x14ac:dyDescent="0.35">
      <c r="B6" s="17" t="s">
        <v>3</v>
      </c>
      <c r="C6" s="18" t="s">
        <v>4</v>
      </c>
      <c r="D6" s="18" t="s">
        <v>5</v>
      </c>
      <c r="E6" s="18" t="s">
        <v>6</v>
      </c>
      <c r="F6" s="18" t="s">
        <v>7</v>
      </c>
      <c r="G6" s="19" t="s">
        <v>8</v>
      </c>
    </row>
    <row r="7" spans="2:7" x14ac:dyDescent="0.3">
      <c r="B7" s="20"/>
      <c r="C7" s="21"/>
      <c r="D7" s="22"/>
      <c r="E7" s="23"/>
      <c r="F7" s="24"/>
      <c r="G7" s="25"/>
    </row>
    <row r="8" spans="2:7" ht="54" x14ac:dyDescent="0.3">
      <c r="B8" s="20">
        <v>1</v>
      </c>
      <c r="C8" s="26" t="s">
        <v>9</v>
      </c>
      <c r="D8" s="22" t="s">
        <v>10</v>
      </c>
      <c r="E8" s="27">
        <v>163972</v>
      </c>
      <c r="F8" s="28">
        <f>12815*(1+1.64%)</f>
        <v>13025.165999999999</v>
      </c>
      <c r="G8" s="25">
        <f>+ROUND(E8*F8,0)</f>
        <v>2135762519</v>
      </c>
    </row>
    <row r="9" spans="2:7" ht="36" x14ac:dyDescent="0.3">
      <c r="B9" s="20">
        <v>2</v>
      </c>
      <c r="C9" s="26" t="s">
        <v>11</v>
      </c>
      <c r="D9" s="22" t="s">
        <v>10</v>
      </c>
      <c r="E9" s="27">
        <f>17981+1964+19000</f>
        <v>38945</v>
      </c>
      <c r="F9" s="28">
        <f>12815*(1+1.64%)</f>
        <v>13025.165999999999</v>
      </c>
      <c r="G9" s="25">
        <f>+ROUND(E9*F9,0)</f>
        <v>507265090</v>
      </c>
    </row>
    <row r="10" spans="2:7" ht="54" x14ac:dyDescent="0.3">
      <c r="B10" s="20">
        <v>3</v>
      </c>
      <c r="C10" s="26" t="s">
        <v>12</v>
      </c>
      <c r="D10" s="22" t="s">
        <v>10</v>
      </c>
      <c r="E10" s="27">
        <v>61336</v>
      </c>
      <c r="F10" s="28">
        <f>34151*(1+1.64%)</f>
        <v>34711.076399999998</v>
      </c>
      <c r="G10" s="25">
        <f>+ROUND(E10*F10,0)</f>
        <v>2129038582</v>
      </c>
    </row>
    <row r="11" spans="2:7" ht="19.5" thickBot="1" x14ac:dyDescent="0.35">
      <c r="B11" s="29"/>
      <c r="C11" s="30"/>
      <c r="D11" s="31"/>
      <c r="E11" s="32"/>
      <c r="F11" s="33"/>
      <c r="G11" s="34"/>
    </row>
    <row r="12" spans="2:7" x14ac:dyDescent="0.3">
      <c r="B12" s="35"/>
      <c r="C12" s="205" t="s">
        <v>13</v>
      </c>
      <c r="D12" s="206"/>
      <c r="E12" s="36"/>
      <c r="F12" s="36">
        <v>1</v>
      </c>
      <c r="G12" s="37">
        <f>+G8+G9+G10</f>
        <v>4772066191</v>
      </c>
    </row>
    <row r="13" spans="2:7" x14ac:dyDescent="0.3">
      <c r="B13" s="20"/>
      <c r="C13" s="207" t="s">
        <v>14</v>
      </c>
      <c r="D13" s="208"/>
      <c r="E13" s="38"/>
      <c r="F13" s="38">
        <v>0.16500000000000001</v>
      </c>
      <c r="G13" s="25">
        <f>+ROUND(F13*G12,0)</f>
        <v>787390922</v>
      </c>
    </row>
    <row r="14" spans="2:7" x14ac:dyDescent="0.3">
      <c r="B14" s="20"/>
      <c r="C14" s="209" t="s">
        <v>15</v>
      </c>
      <c r="D14" s="210"/>
      <c r="E14" s="36"/>
      <c r="F14" s="38">
        <v>0.05</v>
      </c>
      <c r="G14" s="25">
        <f>+ROUND(F14*G12,0)</f>
        <v>238603310</v>
      </c>
    </row>
    <row r="15" spans="2:7" ht="15.95" customHeight="1" x14ac:dyDescent="0.3">
      <c r="B15" s="20"/>
      <c r="C15" s="192" t="s">
        <v>16</v>
      </c>
      <c r="D15" s="193"/>
      <c r="E15" s="38"/>
      <c r="F15" s="38">
        <v>0.05</v>
      </c>
      <c r="G15" s="25">
        <f>+ROUND(F15*G12,0)</f>
        <v>238603310</v>
      </c>
    </row>
    <row r="16" spans="2:7" x14ac:dyDescent="0.3">
      <c r="B16" s="20"/>
      <c r="C16" s="39"/>
      <c r="D16" s="40"/>
      <c r="E16" s="36"/>
      <c r="F16" s="41" t="s">
        <v>17</v>
      </c>
      <c r="G16" s="37">
        <f>+G13+G14+G15</f>
        <v>1264597542</v>
      </c>
    </row>
    <row r="17" spans="2:7" ht="15.95" customHeight="1" x14ac:dyDescent="0.3">
      <c r="B17" s="20"/>
      <c r="C17" s="192" t="s">
        <v>19</v>
      </c>
      <c r="D17" s="193"/>
      <c r="E17" s="38"/>
      <c r="F17" s="38">
        <v>0.19</v>
      </c>
      <c r="G17" s="37">
        <f>+F17*G15</f>
        <v>45334628.899999999</v>
      </c>
    </row>
    <row r="18" spans="2:7" ht="19.5" thickBot="1" x14ac:dyDescent="0.35">
      <c r="B18" s="29"/>
      <c r="C18" s="194"/>
      <c r="D18" s="195"/>
      <c r="E18" s="42"/>
      <c r="F18" s="43"/>
      <c r="G18" s="25"/>
    </row>
    <row r="19" spans="2:7" ht="19.5" thickBot="1" x14ac:dyDescent="0.35">
      <c r="B19" s="44"/>
      <c r="C19" s="196" t="s">
        <v>18</v>
      </c>
      <c r="D19" s="197"/>
      <c r="E19" s="197"/>
      <c r="F19" s="197"/>
      <c r="G19" s="45">
        <f>+G12+G16+G17</f>
        <v>6081998361.8999996</v>
      </c>
    </row>
    <row r="22" spans="2:7" ht="21" x14ac:dyDescent="0.35">
      <c r="E22" s="46" t="s">
        <v>20</v>
      </c>
      <c r="F22" s="46"/>
      <c r="G22" s="47">
        <v>8188987776</v>
      </c>
    </row>
    <row r="24" spans="2:7" x14ac:dyDescent="0.3">
      <c r="G24" s="48">
        <f>G22-G19</f>
        <v>2106989414.1000004</v>
      </c>
    </row>
  </sheetData>
  <mergeCells count="9">
    <mergeCell ref="C17:D17"/>
    <mergeCell ref="C18:D18"/>
    <mergeCell ref="C19:F19"/>
    <mergeCell ref="C3:F4"/>
    <mergeCell ref="C5:G5"/>
    <mergeCell ref="C12:D12"/>
    <mergeCell ref="C13:D13"/>
    <mergeCell ref="C14:D14"/>
    <mergeCell ref="C15:D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3375C-4440-3E48-81D8-6C96A474531B}">
  <dimension ref="B1:J24"/>
  <sheetViews>
    <sheetView showGridLines="0" view="pageBreakPreview" zoomScale="70" zoomScaleNormal="70" zoomScaleSheetLayoutView="70" workbookViewId="0">
      <selection activeCell="C6" sqref="C6:C8"/>
    </sheetView>
  </sheetViews>
  <sheetFormatPr baseColWidth="10" defaultRowHeight="15" x14ac:dyDescent="0.2"/>
  <cols>
    <col min="1" max="1" width="2.625" style="164" customWidth="1"/>
    <col min="2" max="2" width="14.375" style="164" customWidth="1"/>
    <col min="3" max="3" width="61.25" style="164" customWidth="1"/>
    <col min="4" max="4" width="15.625" style="164" customWidth="1"/>
    <col min="5" max="5" width="18.875" style="164" customWidth="1"/>
    <col min="6" max="6" width="15.5" style="164" bestFit="1" customWidth="1"/>
    <col min="7" max="7" width="27.5" style="164" customWidth="1"/>
    <col min="8" max="8" width="17.125" style="164" bestFit="1" customWidth="1"/>
    <col min="9" max="9" width="24.5" style="164" customWidth="1"/>
    <col min="10" max="16384" width="11" style="164"/>
  </cols>
  <sheetData>
    <row r="1" spans="2:9" ht="19.5" customHeight="1" x14ac:dyDescent="0.2">
      <c r="B1" s="211" t="s">
        <v>86</v>
      </c>
      <c r="C1" s="212"/>
      <c r="D1" s="212"/>
      <c r="E1" s="212"/>
      <c r="F1" s="212"/>
      <c r="G1" s="213"/>
    </row>
    <row r="2" spans="2:9" ht="8.25" customHeight="1" thickBot="1" x14ac:dyDescent="0.25">
      <c r="B2" s="214"/>
      <c r="C2" s="215"/>
      <c r="D2" s="215"/>
      <c r="E2" s="215"/>
      <c r="F2" s="215"/>
      <c r="G2" s="216"/>
    </row>
    <row r="3" spans="2:9" ht="46.5" customHeight="1" thickBot="1" x14ac:dyDescent="0.25">
      <c r="B3" s="166" t="s">
        <v>1</v>
      </c>
      <c r="C3" s="222" t="s">
        <v>88</v>
      </c>
      <c r="D3" s="222"/>
      <c r="E3" s="222"/>
      <c r="F3" s="222"/>
      <c r="G3" s="223"/>
    </row>
    <row r="4" spans="2:9" ht="81" customHeight="1" thickBot="1" x14ac:dyDescent="0.25">
      <c r="B4" s="166" t="s">
        <v>3</v>
      </c>
      <c r="C4" s="167" t="s">
        <v>4</v>
      </c>
      <c r="D4" s="168" t="s">
        <v>5</v>
      </c>
      <c r="E4" s="168" t="s">
        <v>85</v>
      </c>
      <c r="F4" s="168" t="s">
        <v>7</v>
      </c>
      <c r="G4" s="169" t="s">
        <v>8</v>
      </c>
    </row>
    <row r="5" spans="2:9" ht="15.75" x14ac:dyDescent="0.2">
      <c r="B5" s="170"/>
      <c r="C5" s="171"/>
      <c r="D5" s="2"/>
      <c r="E5" s="172"/>
      <c r="F5" s="173"/>
      <c r="G5" s="4"/>
    </row>
    <row r="6" spans="2:9" ht="49.5" customHeight="1" x14ac:dyDescent="0.2">
      <c r="B6" s="170">
        <v>1</v>
      </c>
      <c r="C6" s="1" t="s">
        <v>89</v>
      </c>
      <c r="D6" s="2" t="s">
        <v>36</v>
      </c>
      <c r="E6" s="191">
        <v>1237231</v>
      </c>
      <c r="F6" s="10">
        <v>13531</v>
      </c>
      <c r="G6" s="4">
        <f t="shared" ref="G6:G7" si="0">E6*F6</f>
        <v>16740972661</v>
      </c>
    </row>
    <row r="7" spans="2:9" ht="49.5" customHeight="1" x14ac:dyDescent="0.2">
      <c r="B7" s="170">
        <v>2</v>
      </c>
      <c r="C7" s="1" t="s">
        <v>93</v>
      </c>
      <c r="D7" s="2" t="s">
        <v>36</v>
      </c>
      <c r="E7" s="3">
        <v>40000</v>
      </c>
      <c r="F7" s="10">
        <v>9348</v>
      </c>
      <c r="G7" s="4">
        <f t="shared" si="0"/>
        <v>373920000</v>
      </c>
    </row>
    <row r="8" spans="2:9" ht="49.5" customHeight="1" x14ac:dyDescent="0.2">
      <c r="B8" s="170">
        <v>3</v>
      </c>
      <c r="C8" s="1" t="s">
        <v>90</v>
      </c>
      <c r="D8" s="2" t="s">
        <v>36</v>
      </c>
      <c r="E8" s="3">
        <v>45000</v>
      </c>
      <c r="F8" s="10">
        <v>13531</v>
      </c>
      <c r="G8" s="4">
        <f t="shared" ref="G8" si="1">E8*F8</f>
        <v>608895000</v>
      </c>
      <c r="I8" s="165"/>
    </row>
    <row r="9" spans="2:9" ht="16.5" thickBot="1" x14ac:dyDescent="0.25">
      <c r="B9" s="217"/>
      <c r="C9" s="174"/>
      <c r="D9" s="175"/>
      <c r="E9" s="176"/>
      <c r="F9" s="177"/>
      <c r="G9" s="178"/>
    </row>
    <row r="10" spans="2:9" ht="15.75" x14ac:dyDescent="0.2">
      <c r="B10" s="218"/>
      <c r="C10" s="224" t="s">
        <v>84</v>
      </c>
      <c r="D10" s="225"/>
      <c r="E10" s="5"/>
      <c r="F10" s="5">
        <v>1</v>
      </c>
      <c r="G10" s="6">
        <f>+SUM(G6:G8)</f>
        <v>17723787661</v>
      </c>
    </row>
    <row r="11" spans="2:9" x14ac:dyDescent="0.2">
      <c r="B11" s="218"/>
      <c r="C11" s="226" t="s">
        <v>14</v>
      </c>
      <c r="D11" s="227"/>
      <c r="E11" s="7"/>
      <c r="F11" s="7">
        <v>0.16500000000000001</v>
      </c>
      <c r="G11" s="4">
        <f>+ROUND(F11*G10,0)</f>
        <v>2924424964</v>
      </c>
    </row>
    <row r="12" spans="2:9" x14ac:dyDescent="0.2">
      <c r="B12" s="218"/>
      <c r="C12" s="228" t="s">
        <v>15</v>
      </c>
      <c r="D12" s="229"/>
      <c r="E12" s="5"/>
      <c r="F12" s="7">
        <v>0.05</v>
      </c>
      <c r="G12" s="4">
        <f>+ROUND(F12*G10,0)</f>
        <v>886189383</v>
      </c>
    </row>
    <row r="13" spans="2:9" ht="15.95" customHeight="1" x14ac:dyDescent="0.2">
      <c r="B13" s="218"/>
      <c r="C13" s="219" t="s">
        <v>16</v>
      </c>
      <c r="D13" s="220"/>
      <c r="E13" s="7"/>
      <c r="F13" s="7">
        <v>0.05</v>
      </c>
      <c r="G13" s="4">
        <f>+ROUND(F13*G10,0)</f>
        <v>886189383</v>
      </c>
    </row>
    <row r="14" spans="2:9" ht="15.75" x14ac:dyDescent="0.2">
      <c r="B14" s="218"/>
      <c r="C14" s="49"/>
      <c r="D14" s="8"/>
      <c r="E14" s="5"/>
      <c r="F14" s="9" t="s">
        <v>17</v>
      </c>
      <c r="G14" s="6">
        <f>+G11+G12+G13</f>
        <v>4696803730</v>
      </c>
    </row>
    <row r="15" spans="2:9" ht="15.95" customHeight="1" thickBot="1" x14ac:dyDescent="0.25">
      <c r="B15" s="218"/>
      <c r="C15" s="219" t="s">
        <v>19</v>
      </c>
      <c r="D15" s="220"/>
      <c r="E15" s="7"/>
      <c r="F15" s="7">
        <v>0.19</v>
      </c>
      <c r="G15" s="6">
        <f>ROUND((F15*G13),0)</f>
        <v>168375983</v>
      </c>
    </row>
    <row r="16" spans="2:9" ht="30.75" customHeight="1" thickBot="1" x14ac:dyDescent="0.25">
      <c r="B16" s="179"/>
      <c r="C16" s="221" t="s">
        <v>87</v>
      </c>
      <c r="D16" s="221"/>
      <c r="E16" s="221"/>
      <c r="F16" s="221"/>
      <c r="G16" s="190">
        <f>+G10+G14+G15</f>
        <v>22588967374</v>
      </c>
    </row>
    <row r="18" spans="5:10" x14ac:dyDescent="0.2">
      <c r="I18" s="181">
        <v>24251212494</v>
      </c>
    </row>
    <row r="19" spans="5:10" x14ac:dyDescent="0.2">
      <c r="G19" s="181"/>
      <c r="I19" s="181">
        <f>+I18*4/1000</f>
        <v>97004849.975999996</v>
      </c>
      <c r="J19" s="164" t="s">
        <v>92</v>
      </c>
    </row>
    <row r="21" spans="5:10" x14ac:dyDescent="0.2">
      <c r="E21" s="182">
        <f>+SUM(E6:E8)</f>
        <v>1322231</v>
      </c>
      <c r="G21" s="180">
        <v>22588970735</v>
      </c>
    </row>
    <row r="24" spans="5:10" x14ac:dyDescent="0.2">
      <c r="G24" s="189">
        <f>+G21-G16</f>
        <v>3361</v>
      </c>
    </row>
  </sheetData>
  <mergeCells count="9">
    <mergeCell ref="B1:G2"/>
    <mergeCell ref="B9:B15"/>
    <mergeCell ref="C15:D15"/>
    <mergeCell ref="C16:F16"/>
    <mergeCell ref="C13:D13"/>
    <mergeCell ref="C3:G3"/>
    <mergeCell ref="C10:D10"/>
    <mergeCell ref="C11:D11"/>
    <mergeCell ref="C12:D12"/>
  </mergeCells>
  <phoneticPr fontId="1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892AC-6113-43FE-8025-D4BBB7B8742D}">
  <dimension ref="B2:F7"/>
  <sheetViews>
    <sheetView tabSelected="1" zoomScale="70" zoomScaleNormal="70" workbookViewId="0">
      <selection activeCell="E7" sqref="E7"/>
    </sheetView>
  </sheetViews>
  <sheetFormatPr baseColWidth="10" defaultRowHeight="15" x14ac:dyDescent="0.2"/>
  <cols>
    <col min="1" max="1" width="2.625" style="164" customWidth="1"/>
    <col min="2" max="2" width="61.25" style="164" customWidth="1"/>
    <col min="3" max="3" width="15.625" style="164" customWidth="1"/>
    <col min="4" max="4" width="15.5" style="164" bestFit="1" customWidth="1"/>
    <col min="5" max="5" width="17.125" style="164" bestFit="1" customWidth="1"/>
    <col min="6" max="16384" width="11" style="164"/>
  </cols>
  <sheetData>
    <row r="2" spans="2:6" ht="15.75" thickBot="1" x14ac:dyDescent="0.25"/>
    <row r="3" spans="2:6" ht="81" customHeight="1" thickBot="1" x14ac:dyDescent="0.25">
      <c r="B3" s="185" t="s">
        <v>4</v>
      </c>
      <c r="C3" s="168" t="s">
        <v>5</v>
      </c>
      <c r="D3" s="169" t="s">
        <v>91</v>
      </c>
    </row>
    <row r="4" spans="2:6" ht="15.75" x14ac:dyDescent="0.2">
      <c r="B4" s="186"/>
      <c r="C4" s="2"/>
      <c r="D4" s="183"/>
    </row>
    <row r="5" spans="2:6" ht="49.5" customHeight="1" x14ac:dyDescent="0.2">
      <c r="B5" s="187" t="s">
        <v>89</v>
      </c>
      <c r="C5" s="2" t="s">
        <v>36</v>
      </c>
      <c r="D5" s="184">
        <f>+'PRESUPUESTO ESTIMADO'!F6</f>
        <v>13531</v>
      </c>
    </row>
    <row r="6" spans="2:6" ht="49.5" customHeight="1" x14ac:dyDescent="0.2">
      <c r="B6" s="187" t="s">
        <v>93</v>
      </c>
      <c r="C6" s="2" t="s">
        <v>36</v>
      </c>
      <c r="D6" s="184">
        <f>+'PRESUPUESTO ESTIMADO'!F7</f>
        <v>9348</v>
      </c>
    </row>
    <row r="7" spans="2:6" ht="49.5" customHeight="1" thickBot="1" x14ac:dyDescent="0.25">
      <c r="B7" s="188" t="s">
        <v>90</v>
      </c>
      <c r="C7" s="175" t="s">
        <v>36</v>
      </c>
      <c r="D7" s="184">
        <f>+'PRESUPUESTO ESTIMADO'!F8</f>
        <v>13531</v>
      </c>
      <c r="F7" s="1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F71D2-ACCA-964C-A06E-0C68EF814AFD}">
  <dimension ref="B1:H13"/>
  <sheetViews>
    <sheetView workbookViewId="0">
      <selection activeCell="G11" sqref="G11"/>
    </sheetView>
  </sheetViews>
  <sheetFormatPr baseColWidth="10" defaultRowHeight="26.25" x14ac:dyDescent="0.4"/>
  <cols>
    <col min="2" max="7" width="27.875" style="153" customWidth="1"/>
  </cols>
  <sheetData>
    <row r="1" spans="2:8" ht="27" thickBot="1" x14ac:dyDescent="0.45"/>
    <row r="2" spans="2:8" ht="16.5" thickBot="1" x14ac:dyDescent="0.3">
      <c r="B2" s="230" t="s">
        <v>21</v>
      </c>
      <c r="C2" s="231"/>
      <c r="D2" s="231"/>
      <c r="E2" s="231"/>
      <c r="F2" s="231"/>
      <c r="G2" s="231"/>
      <c r="H2" s="232"/>
    </row>
    <row r="3" spans="2:8" ht="27" thickBot="1" x14ac:dyDescent="0.45"/>
    <row r="4" spans="2:8" ht="51.75" thickBot="1" x14ac:dyDescent="0.3">
      <c r="B4" s="154" t="s">
        <v>22</v>
      </c>
      <c r="C4" s="155" t="s">
        <v>23</v>
      </c>
      <c r="D4" s="155" t="s">
        <v>24</v>
      </c>
      <c r="E4" s="155" t="s">
        <v>6</v>
      </c>
      <c r="F4" s="155" t="s">
        <v>25</v>
      </c>
      <c r="G4" s="155" t="s">
        <v>26</v>
      </c>
    </row>
    <row r="5" spans="2:8" ht="102.75" thickBot="1" x14ac:dyDescent="0.3">
      <c r="B5" s="156">
        <v>1</v>
      </c>
      <c r="C5" s="157" t="s">
        <v>83</v>
      </c>
      <c r="D5" s="157" t="s">
        <v>27</v>
      </c>
      <c r="E5" s="158">
        <v>1</v>
      </c>
      <c r="F5" s="159">
        <v>649144761</v>
      </c>
      <c r="G5" s="159">
        <f>ROUND((E5*F5),0)</f>
        <v>649144761</v>
      </c>
    </row>
    <row r="6" spans="2:8" thickBot="1" x14ac:dyDescent="0.3">
      <c r="B6" s="233" t="s">
        <v>28</v>
      </c>
      <c r="C6" s="234"/>
      <c r="D6" s="234"/>
      <c r="E6" s="234"/>
      <c r="F6" s="235"/>
      <c r="G6" s="160">
        <f>SUM(G5:G5)</f>
        <v>649144761</v>
      </c>
    </row>
    <row r="7" spans="2:8" thickBot="1" x14ac:dyDescent="0.3">
      <c r="B7" s="233" t="s">
        <v>29</v>
      </c>
      <c r="C7" s="234"/>
      <c r="D7" s="234"/>
      <c r="E7" s="236"/>
      <c r="F7" s="161">
        <v>0.19</v>
      </c>
      <c r="G7" s="162">
        <f>MROUND(G6*F7,1)</f>
        <v>123337505</v>
      </c>
      <c r="H7" s="50"/>
    </row>
    <row r="8" spans="2:8" thickBot="1" x14ac:dyDescent="0.3">
      <c r="B8" s="233" t="s">
        <v>30</v>
      </c>
      <c r="C8" s="234"/>
      <c r="D8" s="234"/>
      <c r="E8" s="234"/>
      <c r="F8" s="235"/>
      <c r="G8" s="160">
        <f>G6+G7</f>
        <v>772482266</v>
      </c>
      <c r="H8" s="50"/>
    </row>
    <row r="11" spans="2:8" x14ac:dyDescent="0.4">
      <c r="G11" s="163"/>
    </row>
    <row r="12" spans="2:8" x14ac:dyDescent="0.4">
      <c r="G12" s="163"/>
    </row>
    <row r="13" spans="2:8" x14ac:dyDescent="0.4">
      <c r="G13" s="163"/>
    </row>
  </sheetData>
  <mergeCells count="4">
    <mergeCell ref="B2:H2"/>
    <mergeCell ref="B6:F6"/>
    <mergeCell ref="B7:E7"/>
    <mergeCell ref="B8: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34344-2C8A-D745-AB53-E3AFCF1A769C}">
  <sheetPr>
    <tabColor rgb="FF92D050"/>
  </sheetPr>
  <dimension ref="A1:N102"/>
  <sheetViews>
    <sheetView view="pageBreakPreview" topLeftCell="A42" zoomScale="75" zoomScaleNormal="75" zoomScaleSheetLayoutView="75" workbookViewId="0">
      <selection activeCell="G11" sqref="G11"/>
    </sheetView>
  </sheetViews>
  <sheetFormatPr baseColWidth="10" defaultRowHeight="15" x14ac:dyDescent="0.2"/>
  <cols>
    <col min="1" max="1" width="14" style="51" customWidth="1"/>
    <col min="2" max="2" width="10.875" style="51"/>
    <col min="3" max="3" width="26.875" style="51" customWidth="1"/>
    <col min="4" max="4" width="25.625" style="51" customWidth="1"/>
    <col min="5" max="5" width="21.5" style="51" customWidth="1"/>
    <col min="6" max="6" width="20" style="51" customWidth="1"/>
    <col min="7" max="7" width="20.875" style="51" customWidth="1"/>
    <col min="8" max="8" width="19.5" style="51" customWidth="1"/>
    <col min="9" max="9" width="18.375" style="51" customWidth="1"/>
    <col min="10" max="10" width="17.5" style="51" customWidth="1"/>
    <col min="11" max="11" width="6.125" style="51" customWidth="1"/>
    <col min="12" max="13" width="10.875" style="51"/>
    <col min="14" max="14" width="11.875" style="51" bestFit="1" customWidth="1"/>
    <col min="15" max="256" width="10.875" style="51"/>
    <col min="257" max="257" width="14" style="51" customWidth="1"/>
    <col min="258" max="258" width="10.875" style="51"/>
    <col min="259" max="259" width="26.875" style="51" customWidth="1"/>
    <col min="260" max="260" width="25.625" style="51" customWidth="1"/>
    <col min="261" max="261" width="21.5" style="51" customWidth="1"/>
    <col min="262" max="262" width="20" style="51" customWidth="1"/>
    <col min="263" max="263" width="20.875" style="51" customWidth="1"/>
    <col min="264" max="264" width="19.5" style="51" customWidth="1"/>
    <col min="265" max="265" width="18.375" style="51" customWidth="1"/>
    <col min="266" max="266" width="17.5" style="51" customWidth="1"/>
    <col min="267" max="267" width="6.125" style="51" customWidth="1"/>
    <col min="268" max="512" width="10.875" style="51"/>
    <col min="513" max="513" width="14" style="51" customWidth="1"/>
    <col min="514" max="514" width="10.875" style="51"/>
    <col min="515" max="515" width="26.875" style="51" customWidth="1"/>
    <col min="516" max="516" width="25.625" style="51" customWidth="1"/>
    <col min="517" max="517" width="21.5" style="51" customWidth="1"/>
    <col min="518" max="518" width="20" style="51" customWidth="1"/>
    <col min="519" max="519" width="20.875" style="51" customWidth="1"/>
    <col min="520" max="520" width="19.5" style="51" customWidth="1"/>
    <col min="521" max="521" width="18.375" style="51" customWidth="1"/>
    <col min="522" max="522" width="17.5" style="51" customWidth="1"/>
    <col min="523" max="523" width="6.125" style="51" customWidth="1"/>
    <col min="524" max="768" width="10.875" style="51"/>
    <col min="769" max="769" width="14" style="51" customWidth="1"/>
    <col min="770" max="770" width="10.875" style="51"/>
    <col min="771" max="771" width="26.875" style="51" customWidth="1"/>
    <col min="772" max="772" width="25.625" style="51" customWidth="1"/>
    <col min="773" max="773" width="21.5" style="51" customWidth="1"/>
    <col min="774" max="774" width="20" style="51" customWidth="1"/>
    <col min="775" max="775" width="20.875" style="51" customWidth="1"/>
    <col min="776" max="776" width="19.5" style="51" customWidth="1"/>
    <col min="777" max="777" width="18.375" style="51" customWidth="1"/>
    <col min="778" max="778" width="17.5" style="51" customWidth="1"/>
    <col min="779" max="779" width="6.125" style="51" customWidth="1"/>
    <col min="780" max="1024" width="10.875" style="51"/>
    <col min="1025" max="1025" width="14" style="51" customWidth="1"/>
    <col min="1026" max="1026" width="10.875" style="51"/>
    <col min="1027" max="1027" width="26.875" style="51" customWidth="1"/>
    <col min="1028" max="1028" width="25.625" style="51" customWidth="1"/>
    <col min="1029" max="1029" width="21.5" style="51" customWidth="1"/>
    <col min="1030" max="1030" width="20" style="51" customWidth="1"/>
    <col min="1031" max="1031" width="20.875" style="51" customWidth="1"/>
    <col min="1032" max="1032" width="19.5" style="51" customWidth="1"/>
    <col min="1033" max="1033" width="18.375" style="51" customWidth="1"/>
    <col min="1034" max="1034" width="17.5" style="51" customWidth="1"/>
    <col min="1035" max="1035" width="6.125" style="51" customWidth="1"/>
    <col min="1036" max="1280" width="10.875" style="51"/>
    <col min="1281" max="1281" width="14" style="51" customWidth="1"/>
    <col min="1282" max="1282" width="10.875" style="51"/>
    <col min="1283" max="1283" width="26.875" style="51" customWidth="1"/>
    <col min="1284" max="1284" width="25.625" style="51" customWidth="1"/>
    <col min="1285" max="1285" width="21.5" style="51" customWidth="1"/>
    <col min="1286" max="1286" width="20" style="51" customWidth="1"/>
    <col min="1287" max="1287" width="20.875" style="51" customWidth="1"/>
    <col min="1288" max="1288" width="19.5" style="51" customWidth="1"/>
    <col min="1289" max="1289" width="18.375" style="51" customWidth="1"/>
    <col min="1290" max="1290" width="17.5" style="51" customWidth="1"/>
    <col min="1291" max="1291" width="6.125" style="51" customWidth="1"/>
    <col min="1292" max="1536" width="10.875" style="51"/>
    <col min="1537" max="1537" width="14" style="51" customWidth="1"/>
    <col min="1538" max="1538" width="10.875" style="51"/>
    <col min="1539" max="1539" width="26.875" style="51" customWidth="1"/>
    <col min="1540" max="1540" width="25.625" style="51" customWidth="1"/>
    <col min="1541" max="1541" width="21.5" style="51" customWidth="1"/>
    <col min="1542" max="1542" width="20" style="51" customWidth="1"/>
    <col min="1543" max="1543" width="20.875" style="51" customWidth="1"/>
    <col min="1544" max="1544" width="19.5" style="51" customWidth="1"/>
    <col min="1545" max="1545" width="18.375" style="51" customWidth="1"/>
    <col min="1546" max="1546" width="17.5" style="51" customWidth="1"/>
    <col min="1547" max="1547" width="6.125" style="51" customWidth="1"/>
    <col min="1548" max="1792" width="10.875" style="51"/>
    <col min="1793" max="1793" width="14" style="51" customWidth="1"/>
    <col min="1794" max="1794" width="10.875" style="51"/>
    <col min="1795" max="1795" width="26.875" style="51" customWidth="1"/>
    <col min="1796" max="1796" width="25.625" style="51" customWidth="1"/>
    <col min="1797" max="1797" width="21.5" style="51" customWidth="1"/>
    <col min="1798" max="1798" width="20" style="51" customWidth="1"/>
    <col min="1799" max="1799" width="20.875" style="51" customWidth="1"/>
    <col min="1800" max="1800" width="19.5" style="51" customWidth="1"/>
    <col min="1801" max="1801" width="18.375" style="51" customWidth="1"/>
    <col min="1802" max="1802" width="17.5" style="51" customWidth="1"/>
    <col min="1803" max="1803" width="6.125" style="51" customWidth="1"/>
    <col min="1804" max="2048" width="10.875" style="51"/>
    <col min="2049" max="2049" width="14" style="51" customWidth="1"/>
    <col min="2050" max="2050" width="10.875" style="51"/>
    <col min="2051" max="2051" width="26.875" style="51" customWidth="1"/>
    <col min="2052" max="2052" width="25.625" style="51" customWidth="1"/>
    <col min="2053" max="2053" width="21.5" style="51" customWidth="1"/>
    <col min="2054" max="2054" width="20" style="51" customWidth="1"/>
    <col min="2055" max="2055" width="20.875" style="51" customWidth="1"/>
    <col min="2056" max="2056" width="19.5" style="51" customWidth="1"/>
    <col min="2057" max="2057" width="18.375" style="51" customWidth="1"/>
    <col min="2058" max="2058" width="17.5" style="51" customWidth="1"/>
    <col min="2059" max="2059" width="6.125" style="51" customWidth="1"/>
    <col min="2060" max="2304" width="10.875" style="51"/>
    <col min="2305" max="2305" width="14" style="51" customWidth="1"/>
    <col min="2306" max="2306" width="10.875" style="51"/>
    <col min="2307" max="2307" width="26.875" style="51" customWidth="1"/>
    <col min="2308" max="2308" width="25.625" style="51" customWidth="1"/>
    <col min="2309" max="2309" width="21.5" style="51" customWidth="1"/>
    <col min="2310" max="2310" width="20" style="51" customWidth="1"/>
    <col min="2311" max="2311" width="20.875" style="51" customWidth="1"/>
    <col min="2312" max="2312" width="19.5" style="51" customWidth="1"/>
    <col min="2313" max="2313" width="18.375" style="51" customWidth="1"/>
    <col min="2314" max="2314" width="17.5" style="51" customWidth="1"/>
    <col min="2315" max="2315" width="6.125" style="51" customWidth="1"/>
    <col min="2316" max="2560" width="10.875" style="51"/>
    <col min="2561" max="2561" width="14" style="51" customWidth="1"/>
    <col min="2562" max="2562" width="10.875" style="51"/>
    <col min="2563" max="2563" width="26.875" style="51" customWidth="1"/>
    <col min="2564" max="2564" width="25.625" style="51" customWidth="1"/>
    <col min="2565" max="2565" width="21.5" style="51" customWidth="1"/>
    <col min="2566" max="2566" width="20" style="51" customWidth="1"/>
    <col min="2567" max="2567" width="20.875" style="51" customWidth="1"/>
    <col min="2568" max="2568" width="19.5" style="51" customWidth="1"/>
    <col min="2569" max="2569" width="18.375" style="51" customWidth="1"/>
    <col min="2570" max="2570" width="17.5" style="51" customWidth="1"/>
    <col min="2571" max="2571" width="6.125" style="51" customWidth="1"/>
    <col min="2572" max="2816" width="10.875" style="51"/>
    <col min="2817" max="2817" width="14" style="51" customWidth="1"/>
    <col min="2818" max="2818" width="10.875" style="51"/>
    <col min="2819" max="2819" width="26.875" style="51" customWidth="1"/>
    <col min="2820" max="2820" width="25.625" style="51" customWidth="1"/>
    <col min="2821" max="2821" width="21.5" style="51" customWidth="1"/>
    <col min="2822" max="2822" width="20" style="51" customWidth="1"/>
    <col min="2823" max="2823" width="20.875" style="51" customWidth="1"/>
    <col min="2824" max="2824" width="19.5" style="51" customWidth="1"/>
    <col min="2825" max="2825" width="18.375" style="51" customWidth="1"/>
    <col min="2826" max="2826" width="17.5" style="51" customWidth="1"/>
    <col min="2827" max="2827" width="6.125" style="51" customWidth="1"/>
    <col min="2828" max="3072" width="10.875" style="51"/>
    <col min="3073" max="3073" width="14" style="51" customWidth="1"/>
    <col min="3074" max="3074" width="10.875" style="51"/>
    <col min="3075" max="3075" width="26.875" style="51" customWidth="1"/>
    <col min="3076" max="3076" width="25.625" style="51" customWidth="1"/>
    <col min="3077" max="3077" width="21.5" style="51" customWidth="1"/>
    <col min="3078" max="3078" width="20" style="51" customWidth="1"/>
    <col min="3079" max="3079" width="20.875" style="51" customWidth="1"/>
    <col min="3080" max="3080" width="19.5" style="51" customWidth="1"/>
    <col min="3081" max="3081" width="18.375" style="51" customWidth="1"/>
    <col min="3082" max="3082" width="17.5" style="51" customWidth="1"/>
    <col min="3083" max="3083" width="6.125" style="51" customWidth="1"/>
    <col min="3084" max="3328" width="10.875" style="51"/>
    <col min="3329" max="3329" width="14" style="51" customWidth="1"/>
    <col min="3330" max="3330" width="10.875" style="51"/>
    <col min="3331" max="3331" width="26.875" style="51" customWidth="1"/>
    <col min="3332" max="3332" width="25.625" style="51" customWidth="1"/>
    <col min="3333" max="3333" width="21.5" style="51" customWidth="1"/>
    <col min="3334" max="3334" width="20" style="51" customWidth="1"/>
    <col min="3335" max="3335" width="20.875" style="51" customWidth="1"/>
    <col min="3336" max="3336" width="19.5" style="51" customWidth="1"/>
    <col min="3337" max="3337" width="18.375" style="51" customWidth="1"/>
    <col min="3338" max="3338" width="17.5" style="51" customWidth="1"/>
    <col min="3339" max="3339" width="6.125" style="51" customWidth="1"/>
    <col min="3340" max="3584" width="10.875" style="51"/>
    <col min="3585" max="3585" width="14" style="51" customWidth="1"/>
    <col min="3586" max="3586" width="10.875" style="51"/>
    <col min="3587" max="3587" width="26.875" style="51" customWidth="1"/>
    <col min="3588" max="3588" width="25.625" style="51" customWidth="1"/>
    <col min="3589" max="3589" width="21.5" style="51" customWidth="1"/>
    <col min="3590" max="3590" width="20" style="51" customWidth="1"/>
    <col min="3591" max="3591" width="20.875" style="51" customWidth="1"/>
    <col min="3592" max="3592" width="19.5" style="51" customWidth="1"/>
    <col min="3593" max="3593" width="18.375" style="51" customWidth="1"/>
    <col min="3594" max="3594" width="17.5" style="51" customWidth="1"/>
    <col min="3595" max="3595" width="6.125" style="51" customWidth="1"/>
    <col min="3596" max="3840" width="10.875" style="51"/>
    <col min="3841" max="3841" width="14" style="51" customWidth="1"/>
    <col min="3842" max="3842" width="10.875" style="51"/>
    <col min="3843" max="3843" width="26.875" style="51" customWidth="1"/>
    <col min="3844" max="3844" width="25.625" style="51" customWidth="1"/>
    <col min="3845" max="3845" width="21.5" style="51" customWidth="1"/>
    <col min="3846" max="3846" width="20" style="51" customWidth="1"/>
    <col min="3847" max="3847" width="20.875" style="51" customWidth="1"/>
    <col min="3848" max="3848" width="19.5" style="51" customWidth="1"/>
    <col min="3849" max="3849" width="18.375" style="51" customWidth="1"/>
    <col min="3850" max="3850" width="17.5" style="51" customWidth="1"/>
    <col min="3851" max="3851" width="6.125" style="51" customWidth="1"/>
    <col min="3852" max="4096" width="10.875" style="51"/>
    <col min="4097" max="4097" width="14" style="51" customWidth="1"/>
    <col min="4098" max="4098" width="10.875" style="51"/>
    <col min="4099" max="4099" width="26.875" style="51" customWidth="1"/>
    <col min="4100" max="4100" width="25.625" style="51" customWidth="1"/>
    <col min="4101" max="4101" width="21.5" style="51" customWidth="1"/>
    <col min="4102" max="4102" width="20" style="51" customWidth="1"/>
    <col min="4103" max="4103" width="20.875" style="51" customWidth="1"/>
    <col min="4104" max="4104" width="19.5" style="51" customWidth="1"/>
    <col min="4105" max="4105" width="18.375" style="51" customWidth="1"/>
    <col min="4106" max="4106" width="17.5" style="51" customWidth="1"/>
    <col min="4107" max="4107" width="6.125" style="51" customWidth="1"/>
    <col min="4108" max="4352" width="10.875" style="51"/>
    <col min="4353" max="4353" width="14" style="51" customWidth="1"/>
    <col min="4354" max="4354" width="10.875" style="51"/>
    <col min="4355" max="4355" width="26.875" style="51" customWidth="1"/>
    <col min="4356" max="4356" width="25.625" style="51" customWidth="1"/>
    <col min="4357" max="4357" width="21.5" style="51" customWidth="1"/>
    <col min="4358" max="4358" width="20" style="51" customWidth="1"/>
    <col min="4359" max="4359" width="20.875" style="51" customWidth="1"/>
    <col min="4360" max="4360" width="19.5" style="51" customWidth="1"/>
    <col min="4361" max="4361" width="18.375" style="51" customWidth="1"/>
    <col min="4362" max="4362" width="17.5" style="51" customWidth="1"/>
    <col min="4363" max="4363" width="6.125" style="51" customWidth="1"/>
    <col min="4364" max="4608" width="10.875" style="51"/>
    <col min="4609" max="4609" width="14" style="51" customWidth="1"/>
    <col min="4610" max="4610" width="10.875" style="51"/>
    <col min="4611" max="4611" width="26.875" style="51" customWidth="1"/>
    <col min="4612" max="4612" width="25.625" style="51" customWidth="1"/>
    <col min="4613" max="4613" width="21.5" style="51" customWidth="1"/>
    <col min="4614" max="4614" width="20" style="51" customWidth="1"/>
    <col min="4615" max="4615" width="20.875" style="51" customWidth="1"/>
    <col min="4616" max="4616" width="19.5" style="51" customWidth="1"/>
    <col min="4617" max="4617" width="18.375" style="51" customWidth="1"/>
    <col min="4618" max="4618" width="17.5" style="51" customWidth="1"/>
    <col min="4619" max="4619" width="6.125" style="51" customWidth="1"/>
    <col min="4620" max="4864" width="10.875" style="51"/>
    <col min="4865" max="4865" width="14" style="51" customWidth="1"/>
    <col min="4866" max="4866" width="10.875" style="51"/>
    <col min="4867" max="4867" width="26.875" style="51" customWidth="1"/>
    <col min="4868" max="4868" width="25.625" style="51" customWidth="1"/>
    <col min="4869" max="4869" width="21.5" style="51" customWidth="1"/>
    <col min="4870" max="4870" width="20" style="51" customWidth="1"/>
    <col min="4871" max="4871" width="20.875" style="51" customWidth="1"/>
    <col min="4872" max="4872" width="19.5" style="51" customWidth="1"/>
    <col min="4873" max="4873" width="18.375" style="51" customWidth="1"/>
    <col min="4874" max="4874" width="17.5" style="51" customWidth="1"/>
    <col min="4875" max="4875" width="6.125" style="51" customWidth="1"/>
    <col min="4876" max="5120" width="10.875" style="51"/>
    <col min="5121" max="5121" width="14" style="51" customWidth="1"/>
    <col min="5122" max="5122" width="10.875" style="51"/>
    <col min="5123" max="5123" width="26.875" style="51" customWidth="1"/>
    <col min="5124" max="5124" width="25.625" style="51" customWidth="1"/>
    <col min="5125" max="5125" width="21.5" style="51" customWidth="1"/>
    <col min="5126" max="5126" width="20" style="51" customWidth="1"/>
    <col min="5127" max="5127" width="20.875" style="51" customWidth="1"/>
    <col min="5128" max="5128" width="19.5" style="51" customWidth="1"/>
    <col min="5129" max="5129" width="18.375" style="51" customWidth="1"/>
    <col min="5130" max="5130" width="17.5" style="51" customWidth="1"/>
    <col min="5131" max="5131" width="6.125" style="51" customWidth="1"/>
    <col min="5132" max="5376" width="10.875" style="51"/>
    <col min="5377" max="5377" width="14" style="51" customWidth="1"/>
    <col min="5378" max="5378" width="10.875" style="51"/>
    <col min="5379" max="5379" width="26.875" style="51" customWidth="1"/>
    <col min="5380" max="5380" width="25.625" style="51" customWidth="1"/>
    <col min="5381" max="5381" width="21.5" style="51" customWidth="1"/>
    <col min="5382" max="5382" width="20" style="51" customWidth="1"/>
    <col min="5383" max="5383" width="20.875" style="51" customWidth="1"/>
    <col min="5384" max="5384" width="19.5" style="51" customWidth="1"/>
    <col min="5385" max="5385" width="18.375" style="51" customWidth="1"/>
    <col min="5386" max="5386" width="17.5" style="51" customWidth="1"/>
    <col min="5387" max="5387" width="6.125" style="51" customWidth="1"/>
    <col min="5388" max="5632" width="10.875" style="51"/>
    <col min="5633" max="5633" width="14" style="51" customWidth="1"/>
    <col min="5634" max="5634" width="10.875" style="51"/>
    <col min="5635" max="5635" width="26.875" style="51" customWidth="1"/>
    <col min="5636" max="5636" width="25.625" style="51" customWidth="1"/>
    <col min="5637" max="5637" width="21.5" style="51" customWidth="1"/>
    <col min="5638" max="5638" width="20" style="51" customWidth="1"/>
    <col min="5639" max="5639" width="20.875" style="51" customWidth="1"/>
    <col min="5640" max="5640" width="19.5" style="51" customWidth="1"/>
    <col min="5641" max="5641" width="18.375" style="51" customWidth="1"/>
    <col min="5642" max="5642" width="17.5" style="51" customWidth="1"/>
    <col min="5643" max="5643" width="6.125" style="51" customWidth="1"/>
    <col min="5644" max="5888" width="10.875" style="51"/>
    <col min="5889" max="5889" width="14" style="51" customWidth="1"/>
    <col min="5890" max="5890" width="10.875" style="51"/>
    <col min="5891" max="5891" width="26.875" style="51" customWidth="1"/>
    <col min="5892" max="5892" width="25.625" style="51" customWidth="1"/>
    <col min="5893" max="5893" width="21.5" style="51" customWidth="1"/>
    <col min="5894" max="5894" width="20" style="51" customWidth="1"/>
    <col min="5895" max="5895" width="20.875" style="51" customWidth="1"/>
    <col min="5896" max="5896" width="19.5" style="51" customWidth="1"/>
    <col min="5897" max="5897" width="18.375" style="51" customWidth="1"/>
    <col min="5898" max="5898" width="17.5" style="51" customWidth="1"/>
    <col min="5899" max="5899" width="6.125" style="51" customWidth="1"/>
    <col min="5900" max="6144" width="10.875" style="51"/>
    <col min="6145" max="6145" width="14" style="51" customWidth="1"/>
    <col min="6146" max="6146" width="10.875" style="51"/>
    <col min="6147" max="6147" width="26.875" style="51" customWidth="1"/>
    <col min="6148" max="6148" width="25.625" style="51" customWidth="1"/>
    <col min="6149" max="6149" width="21.5" style="51" customWidth="1"/>
    <col min="6150" max="6150" width="20" style="51" customWidth="1"/>
    <col min="6151" max="6151" width="20.875" style="51" customWidth="1"/>
    <col min="6152" max="6152" width="19.5" style="51" customWidth="1"/>
    <col min="6153" max="6153" width="18.375" style="51" customWidth="1"/>
    <col min="6154" max="6154" width="17.5" style="51" customWidth="1"/>
    <col min="6155" max="6155" width="6.125" style="51" customWidth="1"/>
    <col min="6156" max="6400" width="10.875" style="51"/>
    <col min="6401" max="6401" width="14" style="51" customWidth="1"/>
    <col min="6402" max="6402" width="10.875" style="51"/>
    <col min="6403" max="6403" width="26.875" style="51" customWidth="1"/>
    <col min="6404" max="6404" width="25.625" style="51" customWidth="1"/>
    <col min="6405" max="6405" width="21.5" style="51" customWidth="1"/>
    <col min="6406" max="6406" width="20" style="51" customWidth="1"/>
    <col min="6407" max="6407" width="20.875" style="51" customWidth="1"/>
    <col min="6408" max="6408" width="19.5" style="51" customWidth="1"/>
    <col min="6409" max="6409" width="18.375" style="51" customWidth="1"/>
    <col min="6410" max="6410" width="17.5" style="51" customWidth="1"/>
    <col min="6411" max="6411" width="6.125" style="51" customWidth="1"/>
    <col min="6412" max="6656" width="10.875" style="51"/>
    <col min="6657" max="6657" width="14" style="51" customWidth="1"/>
    <col min="6658" max="6658" width="10.875" style="51"/>
    <col min="6659" max="6659" width="26.875" style="51" customWidth="1"/>
    <col min="6660" max="6660" width="25.625" style="51" customWidth="1"/>
    <col min="6661" max="6661" width="21.5" style="51" customWidth="1"/>
    <col min="6662" max="6662" width="20" style="51" customWidth="1"/>
    <col min="6663" max="6663" width="20.875" style="51" customWidth="1"/>
    <col min="6664" max="6664" width="19.5" style="51" customWidth="1"/>
    <col min="6665" max="6665" width="18.375" style="51" customWidth="1"/>
    <col min="6666" max="6666" width="17.5" style="51" customWidth="1"/>
    <col min="6667" max="6667" width="6.125" style="51" customWidth="1"/>
    <col min="6668" max="6912" width="10.875" style="51"/>
    <col min="6913" max="6913" width="14" style="51" customWidth="1"/>
    <col min="6914" max="6914" width="10.875" style="51"/>
    <col min="6915" max="6915" width="26.875" style="51" customWidth="1"/>
    <col min="6916" max="6916" width="25.625" style="51" customWidth="1"/>
    <col min="6917" max="6917" width="21.5" style="51" customWidth="1"/>
    <col min="6918" max="6918" width="20" style="51" customWidth="1"/>
    <col min="6919" max="6919" width="20.875" style="51" customWidth="1"/>
    <col min="6920" max="6920" width="19.5" style="51" customWidth="1"/>
    <col min="6921" max="6921" width="18.375" style="51" customWidth="1"/>
    <col min="6922" max="6922" width="17.5" style="51" customWidth="1"/>
    <col min="6923" max="6923" width="6.125" style="51" customWidth="1"/>
    <col min="6924" max="7168" width="10.875" style="51"/>
    <col min="7169" max="7169" width="14" style="51" customWidth="1"/>
    <col min="7170" max="7170" width="10.875" style="51"/>
    <col min="7171" max="7171" width="26.875" style="51" customWidth="1"/>
    <col min="7172" max="7172" width="25.625" style="51" customWidth="1"/>
    <col min="7173" max="7173" width="21.5" style="51" customWidth="1"/>
    <col min="7174" max="7174" width="20" style="51" customWidth="1"/>
    <col min="7175" max="7175" width="20.875" style="51" customWidth="1"/>
    <col min="7176" max="7176" width="19.5" style="51" customWidth="1"/>
    <col min="7177" max="7177" width="18.375" style="51" customWidth="1"/>
    <col min="7178" max="7178" width="17.5" style="51" customWidth="1"/>
    <col min="7179" max="7179" width="6.125" style="51" customWidth="1"/>
    <col min="7180" max="7424" width="10.875" style="51"/>
    <col min="7425" max="7425" width="14" style="51" customWidth="1"/>
    <col min="7426" max="7426" width="10.875" style="51"/>
    <col min="7427" max="7427" width="26.875" style="51" customWidth="1"/>
    <col min="7428" max="7428" width="25.625" style="51" customWidth="1"/>
    <col min="7429" max="7429" width="21.5" style="51" customWidth="1"/>
    <col min="7430" max="7430" width="20" style="51" customWidth="1"/>
    <col min="7431" max="7431" width="20.875" style="51" customWidth="1"/>
    <col min="7432" max="7432" width="19.5" style="51" customWidth="1"/>
    <col min="7433" max="7433" width="18.375" style="51" customWidth="1"/>
    <col min="7434" max="7434" width="17.5" style="51" customWidth="1"/>
    <col min="7435" max="7435" width="6.125" style="51" customWidth="1"/>
    <col min="7436" max="7680" width="10.875" style="51"/>
    <col min="7681" max="7681" width="14" style="51" customWidth="1"/>
    <col min="7682" max="7682" width="10.875" style="51"/>
    <col min="7683" max="7683" width="26.875" style="51" customWidth="1"/>
    <col min="7684" max="7684" width="25.625" style="51" customWidth="1"/>
    <col min="7685" max="7685" width="21.5" style="51" customWidth="1"/>
    <col min="7686" max="7686" width="20" style="51" customWidth="1"/>
    <col min="7687" max="7687" width="20.875" style="51" customWidth="1"/>
    <col min="7688" max="7688" width="19.5" style="51" customWidth="1"/>
    <col min="7689" max="7689" width="18.375" style="51" customWidth="1"/>
    <col min="7690" max="7690" width="17.5" style="51" customWidth="1"/>
    <col min="7691" max="7691" width="6.125" style="51" customWidth="1"/>
    <col min="7692" max="7936" width="10.875" style="51"/>
    <col min="7937" max="7937" width="14" style="51" customWidth="1"/>
    <col min="7938" max="7938" width="10.875" style="51"/>
    <col min="7939" max="7939" width="26.875" style="51" customWidth="1"/>
    <col min="7940" max="7940" width="25.625" style="51" customWidth="1"/>
    <col min="7941" max="7941" width="21.5" style="51" customWidth="1"/>
    <col min="7942" max="7942" width="20" style="51" customWidth="1"/>
    <col min="7943" max="7943" width="20.875" style="51" customWidth="1"/>
    <col min="7944" max="7944" width="19.5" style="51" customWidth="1"/>
    <col min="7945" max="7945" width="18.375" style="51" customWidth="1"/>
    <col min="7946" max="7946" width="17.5" style="51" customWidth="1"/>
    <col min="7947" max="7947" width="6.125" style="51" customWidth="1"/>
    <col min="7948" max="8192" width="10.875" style="51"/>
    <col min="8193" max="8193" width="14" style="51" customWidth="1"/>
    <col min="8194" max="8194" width="10.875" style="51"/>
    <col min="8195" max="8195" width="26.875" style="51" customWidth="1"/>
    <col min="8196" max="8196" width="25.625" style="51" customWidth="1"/>
    <col min="8197" max="8197" width="21.5" style="51" customWidth="1"/>
    <col min="8198" max="8198" width="20" style="51" customWidth="1"/>
    <col min="8199" max="8199" width="20.875" style="51" customWidth="1"/>
    <col min="8200" max="8200" width="19.5" style="51" customWidth="1"/>
    <col min="8201" max="8201" width="18.375" style="51" customWidth="1"/>
    <col min="8202" max="8202" width="17.5" style="51" customWidth="1"/>
    <col min="8203" max="8203" width="6.125" style="51" customWidth="1"/>
    <col min="8204" max="8448" width="10.875" style="51"/>
    <col min="8449" max="8449" width="14" style="51" customWidth="1"/>
    <col min="8450" max="8450" width="10.875" style="51"/>
    <col min="8451" max="8451" width="26.875" style="51" customWidth="1"/>
    <col min="8452" max="8452" width="25.625" style="51" customWidth="1"/>
    <col min="8453" max="8453" width="21.5" style="51" customWidth="1"/>
    <col min="8454" max="8454" width="20" style="51" customWidth="1"/>
    <col min="8455" max="8455" width="20.875" style="51" customWidth="1"/>
    <col min="8456" max="8456" width="19.5" style="51" customWidth="1"/>
    <col min="8457" max="8457" width="18.375" style="51" customWidth="1"/>
    <col min="8458" max="8458" width="17.5" style="51" customWidth="1"/>
    <col min="8459" max="8459" width="6.125" style="51" customWidth="1"/>
    <col min="8460" max="8704" width="10.875" style="51"/>
    <col min="8705" max="8705" width="14" style="51" customWidth="1"/>
    <col min="8706" max="8706" width="10.875" style="51"/>
    <col min="8707" max="8707" width="26.875" style="51" customWidth="1"/>
    <col min="8708" max="8708" width="25.625" style="51" customWidth="1"/>
    <col min="8709" max="8709" width="21.5" style="51" customWidth="1"/>
    <col min="8710" max="8710" width="20" style="51" customWidth="1"/>
    <col min="8711" max="8711" width="20.875" style="51" customWidth="1"/>
    <col min="8712" max="8712" width="19.5" style="51" customWidth="1"/>
    <col min="8713" max="8713" width="18.375" style="51" customWidth="1"/>
    <col min="8714" max="8714" width="17.5" style="51" customWidth="1"/>
    <col min="8715" max="8715" width="6.125" style="51" customWidth="1"/>
    <col min="8716" max="8960" width="10.875" style="51"/>
    <col min="8961" max="8961" width="14" style="51" customWidth="1"/>
    <col min="8962" max="8962" width="10.875" style="51"/>
    <col min="8963" max="8963" width="26.875" style="51" customWidth="1"/>
    <col min="8964" max="8964" width="25.625" style="51" customWidth="1"/>
    <col min="8965" max="8965" width="21.5" style="51" customWidth="1"/>
    <col min="8966" max="8966" width="20" style="51" customWidth="1"/>
    <col min="8967" max="8967" width="20.875" style="51" customWidth="1"/>
    <col min="8968" max="8968" width="19.5" style="51" customWidth="1"/>
    <col min="8969" max="8969" width="18.375" style="51" customWidth="1"/>
    <col min="8970" max="8970" width="17.5" style="51" customWidth="1"/>
    <col min="8971" max="8971" width="6.125" style="51" customWidth="1"/>
    <col min="8972" max="9216" width="10.875" style="51"/>
    <col min="9217" max="9217" width="14" style="51" customWidth="1"/>
    <col min="9218" max="9218" width="10.875" style="51"/>
    <col min="9219" max="9219" width="26.875" style="51" customWidth="1"/>
    <col min="9220" max="9220" width="25.625" style="51" customWidth="1"/>
    <col min="9221" max="9221" width="21.5" style="51" customWidth="1"/>
    <col min="9222" max="9222" width="20" style="51" customWidth="1"/>
    <col min="9223" max="9223" width="20.875" style="51" customWidth="1"/>
    <col min="9224" max="9224" width="19.5" style="51" customWidth="1"/>
    <col min="9225" max="9225" width="18.375" style="51" customWidth="1"/>
    <col min="9226" max="9226" width="17.5" style="51" customWidth="1"/>
    <col min="9227" max="9227" width="6.125" style="51" customWidth="1"/>
    <col min="9228" max="9472" width="10.875" style="51"/>
    <col min="9473" max="9473" width="14" style="51" customWidth="1"/>
    <col min="9474" max="9474" width="10.875" style="51"/>
    <col min="9475" max="9475" width="26.875" style="51" customWidth="1"/>
    <col min="9476" max="9476" width="25.625" style="51" customWidth="1"/>
    <col min="9477" max="9477" width="21.5" style="51" customWidth="1"/>
    <col min="9478" max="9478" width="20" style="51" customWidth="1"/>
    <col min="9479" max="9479" width="20.875" style="51" customWidth="1"/>
    <col min="9480" max="9480" width="19.5" style="51" customWidth="1"/>
    <col min="9481" max="9481" width="18.375" style="51" customWidth="1"/>
    <col min="9482" max="9482" width="17.5" style="51" customWidth="1"/>
    <col min="9483" max="9483" width="6.125" style="51" customWidth="1"/>
    <col min="9484" max="9728" width="10.875" style="51"/>
    <col min="9729" max="9729" width="14" style="51" customWidth="1"/>
    <col min="9730" max="9730" width="10.875" style="51"/>
    <col min="9731" max="9731" width="26.875" style="51" customWidth="1"/>
    <col min="9732" max="9732" width="25.625" style="51" customWidth="1"/>
    <col min="9733" max="9733" width="21.5" style="51" customWidth="1"/>
    <col min="9734" max="9734" width="20" style="51" customWidth="1"/>
    <col min="9735" max="9735" width="20.875" style="51" customWidth="1"/>
    <col min="9736" max="9736" width="19.5" style="51" customWidth="1"/>
    <col min="9737" max="9737" width="18.375" style="51" customWidth="1"/>
    <col min="9738" max="9738" width="17.5" style="51" customWidth="1"/>
    <col min="9739" max="9739" width="6.125" style="51" customWidth="1"/>
    <col min="9740" max="9984" width="10.875" style="51"/>
    <col min="9985" max="9985" width="14" style="51" customWidth="1"/>
    <col min="9986" max="9986" width="10.875" style="51"/>
    <col min="9987" max="9987" width="26.875" style="51" customWidth="1"/>
    <col min="9988" max="9988" width="25.625" style="51" customWidth="1"/>
    <col min="9989" max="9989" width="21.5" style="51" customWidth="1"/>
    <col min="9990" max="9990" width="20" style="51" customWidth="1"/>
    <col min="9991" max="9991" width="20.875" style="51" customWidth="1"/>
    <col min="9992" max="9992" width="19.5" style="51" customWidth="1"/>
    <col min="9993" max="9993" width="18.375" style="51" customWidth="1"/>
    <col min="9994" max="9994" width="17.5" style="51" customWidth="1"/>
    <col min="9995" max="9995" width="6.125" style="51" customWidth="1"/>
    <col min="9996" max="10240" width="10.875" style="51"/>
    <col min="10241" max="10241" width="14" style="51" customWidth="1"/>
    <col min="10242" max="10242" width="10.875" style="51"/>
    <col min="10243" max="10243" width="26.875" style="51" customWidth="1"/>
    <col min="10244" max="10244" width="25.625" style="51" customWidth="1"/>
    <col min="10245" max="10245" width="21.5" style="51" customWidth="1"/>
    <col min="10246" max="10246" width="20" style="51" customWidth="1"/>
    <col min="10247" max="10247" width="20.875" style="51" customWidth="1"/>
    <col min="10248" max="10248" width="19.5" style="51" customWidth="1"/>
    <col min="10249" max="10249" width="18.375" style="51" customWidth="1"/>
    <col min="10250" max="10250" width="17.5" style="51" customWidth="1"/>
    <col min="10251" max="10251" width="6.125" style="51" customWidth="1"/>
    <col min="10252" max="10496" width="10.875" style="51"/>
    <col min="10497" max="10497" width="14" style="51" customWidth="1"/>
    <col min="10498" max="10498" width="10.875" style="51"/>
    <col min="10499" max="10499" width="26.875" style="51" customWidth="1"/>
    <col min="10500" max="10500" width="25.625" style="51" customWidth="1"/>
    <col min="10501" max="10501" width="21.5" style="51" customWidth="1"/>
    <col min="10502" max="10502" width="20" style="51" customWidth="1"/>
    <col min="10503" max="10503" width="20.875" style="51" customWidth="1"/>
    <col min="10504" max="10504" width="19.5" style="51" customWidth="1"/>
    <col min="10505" max="10505" width="18.375" style="51" customWidth="1"/>
    <col min="10506" max="10506" width="17.5" style="51" customWidth="1"/>
    <col min="10507" max="10507" width="6.125" style="51" customWidth="1"/>
    <col min="10508" max="10752" width="10.875" style="51"/>
    <col min="10753" max="10753" width="14" style="51" customWidth="1"/>
    <col min="10754" max="10754" width="10.875" style="51"/>
    <col min="10755" max="10755" width="26.875" style="51" customWidth="1"/>
    <col min="10756" max="10756" width="25.625" style="51" customWidth="1"/>
    <col min="10757" max="10757" width="21.5" style="51" customWidth="1"/>
    <col min="10758" max="10758" width="20" style="51" customWidth="1"/>
    <col min="10759" max="10759" width="20.875" style="51" customWidth="1"/>
    <col min="10760" max="10760" width="19.5" style="51" customWidth="1"/>
    <col min="10761" max="10761" width="18.375" style="51" customWidth="1"/>
    <col min="10762" max="10762" width="17.5" style="51" customWidth="1"/>
    <col min="10763" max="10763" width="6.125" style="51" customWidth="1"/>
    <col min="10764" max="11008" width="10.875" style="51"/>
    <col min="11009" max="11009" width="14" style="51" customWidth="1"/>
    <col min="11010" max="11010" width="10.875" style="51"/>
    <col min="11011" max="11011" width="26.875" style="51" customWidth="1"/>
    <col min="11012" max="11012" width="25.625" style="51" customWidth="1"/>
    <col min="11013" max="11013" width="21.5" style="51" customWidth="1"/>
    <col min="11014" max="11014" width="20" style="51" customWidth="1"/>
    <col min="11015" max="11015" width="20.875" style="51" customWidth="1"/>
    <col min="11016" max="11016" width="19.5" style="51" customWidth="1"/>
    <col min="11017" max="11017" width="18.375" style="51" customWidth="1"/>
    <col min="11018" max="11018" width="17.5" style="51" customWidth="1"/>
    <col min="11019" max="11019" width="6.125" style="51" customWidth="1"/>
    <col min="11020" max="11264" width="10.875" style="51"/>
    <col min="11265" max="11265" width="14" style="51" customWidth="1"/>
    <col min="11266" max="11266" width="10.875" style="51"/>
    <col min="11267" max="11267" width="26.875" style="51" customWidth="1"/>
    <col min="11268" max="11268" width="25.625" style="51" customWidth="1"/>
    <col min="11269" max="11269" width="21.5" style="51" customWidth="1"/>
    <col min="11270" max="11270" width="20" style="51" customWidth="1"/>
    <col min="11271" max="11271" width="20.875" style="51" customWidth="1"/>
    <col min="11272" max="11272" width="19.5" style="51" customWidth="1"/>
    <col min="11273" max="11273" width="18.375" style="51" customWidth="1"/>
    <col min="11274" max="11274" width="17.5" style="51" customWidth="1"/>
    <col min="11275" max="11275" width="6.125" style="51" customWidth="1"/>
    <col min="11276" max="11520" width="10.875" style="51"/>
    <col min="11521" max="11521" width="14" style="51" customWidth="1"/>
    <col min="11522" max="11522" width="10.875" style="51"/>
    <col min="11523" max="11523" width="26.875" style="51" customWidth="1"/>
    <col min="11524" max="11524" width="25.625" style="51" customWidth="1"/>
    <col min="11525" max="11525" width="21.5" style="51" customWidth="1"/>
    <col min="11526" max="11526" width="20" style="51" customWidth="1"/>
    <col min="11527" max="11527" width="20.875" style="51" customWidth="1"/>
    <col min="11528" max="11528" width="19.5" style="51" customWidth="1"/>
    <col min="11529" max="11529" width="18.375" style="51" customWidth="1"/>
    <col min="11530" max="11530" width="17.5" style="51" customWidth="1"/>
    <col min="11531" max="11531" width="6.125" style="51" customWidth="1"/>
    <col min="11532" max="11776" width="10.875" style="51"/>
    <col min="11777" max="11777" width="14" style="51" customWidth="1"/>
    <col min="11778" max="11778" width="10.875" style="51"/>
    <col min="11779" max="11779" width="26.875" style="51" customWidth="1"/>
    <col min="11780" max="11780" width="25.625" style="51" customWidth="1"/>
    <col min="11781" max="11781" width="21.5" style="51" customWidth="1"/>
    <col min="11782" max="11782" width="20" style="51" customWidth="1"/>
    <col min="11783" max="11783" width="20.875" style="51" customWidth="1"/>
    <col min="11784" max="11784" width="19.5" style="51" customWidth="1"/>
    <col min="11785" max="11785" width="18.375" style="51" customWidth="1"/>
    <col min="11786" max="11786" width="17.5" style="51" customWidth="1"/>
    <col min="11787" max="11787" width="6.125" style="51" customWidth="1"/>
    <col min="11788" max="12032" width="10.875" style="51"/>
    <col min="12033" max="12033" width="14" style="51" customWidth="1"/>
    <col min="12034" max="12034" width="10.875" style="51"/>
    <col min="12035" max="12035" width="26.875" style="51" customWidth="1"/>
    <col min="12036" max="12036" width="25.625" style="51" customWidth="1"/>
    <col min="12037" max="12037" width="21.5" style="51" customWidth="1"/>
    <col min="12038" max="12038" width="20" style="51" customWidth="1"/>
    <col min="12039" max="12039" width="20.875" style="51" customWidth="1"/>
    <col min="12040" max="12040" width="19.5" style="51" customWidth="1"/>
    <col min="12041" max="12041" width="18.375" style="51" customWidth="1"/>
    <col min="12042" max="12042" width="17.5" style="51" customWidth="1"/>
    <col min="12043" max="12043" width="6.125" style="51" customWidth="1"/>
    <col min="12044" max="12288" width="10.875" style="51"/>
    <col min="12289" max="12289" width="14" style="51" customWidth="1"/>
    <col min="12290" max="12290" width="10.875" style="51"/>
    <col min="12291" max="12291" width="26.875" style="51" customWidth="1"/>
    <col min="12292" max="12292" width="25.625" style="51" customWidth="1"/>
    <col min="12293" max="12293" width="21.5" style="51" customWidth="1"/>
    <col min="12294" max="12294" width="20" style="51" customWidth="1"/>
    <col min="12295" max="12295" width="20.875" style="51" customWidth="1"/>
    <col min="12296" max="12296" width="19.5" style="51" customWidth="1"/>
    <col min="12297" max="12297" width="18.375" style="51" customWidth="1"/>
    <col min="12298" max="12298" width="17.5" style="51" customWidth="1"/>
    <col min="12299" max="12299" width="6.125" style="51" customWidth="1"/>
    <col min="12300" max="12544" width="10.875" style="51"/>
    <col min="12545" max="12545" width="14" style="51" customWidth="1"/>
    <col min="12546" max="12546" width="10.875" style="51"/>
    <col min="12547" max="12547" width="26.875" style="51" customWidth="1"/>
    <col min="12548" max="12548" width="25.625" style="51" customWidth="1"/>
    <col min="12549" max="12549" width="21.5" style="51" customWidth="1"/>
    <col min="12550" max="12550" width="20" style="51" customWidth="1"/>
    <col min="12551" max="12551" width="20.875" style="51" customWidth="1"/>
    <col min="12552" max="12552" width="19.5" style="51" customWidth="1"/>
    <col min="12553" max="12553" width="18.375" style="51" customWidth="1"/>
    <col min="12554" max="12554" width="17.5" style="51" customWidth="1"/>
    <col min="12555" max="12555" width="6.125" style="51" customWidth="1"/>
    <col min="12556" max="12800" width="10.875" style="51"/>
    <col min="12801" max="12801" width="14" style="51" customWidth="1"/>
    <col min="12802" max="12802" width="10.875" style="51"/>
    <col min="12803" max="12803" width="26.875" style="51" customWidth="1"/>
    <col min="12804" max="12804" width="25.625" style="51" customWidth="1"/>
    <col min="12805" max="12805" width="21.5" style="51" customWidth="1"/>
    <col min="12806" max="12806" width="20" style="51" customWidth="1"/>
    <col min="12807" max="12807" width="20.875" style="51" customWidth="1"/>
    <col min="12808" max="12808" width="19.5" style="51" customWidth="1"/>
    <col min="12809" max="12809" width="18.375" style="51" customWidth="1"/>
    <col min="12810" max="12810" width="17.5" style="51" customWidth="1"/>
    <col min="12811" max="12811" width="6.125" style="51" customWidth="1"/>
    <col min="12812" max="13056" width="10.875" style="51"/>
    <col min="13057" max="13057" width="14" style="51" customWidth="1"/>
    <col min="13058" max="13058" width="10.875" style="51"/>
    <col min="13059" max="13059" width="26.875" style="51" customWidth="1"/>
    <col min="13060" max="13060" width="25.625" style="51" customWidth="1"/>
    <col min="13061" max="13061" width="21.5" style="51" customWidth="1"/>
    <col min="13062" max="13062" width="20" style="51" customWidth="1"/>
    <col min="13063" max="13063" width="20.875" style="51" customWidth="1"/>
    <col min="13064" max="13064" width="19.5" style="51" customWidth="1"/>
    <col min="13065" max="13065" width="18.375" style="51" customWidth="1"/>
    <col min="13066" max="13066" width="17.5" style="51" customWidth="1"/>
    <col min="13067" max="13067" width="6.125" style="51" customWidth="1"/>
    <col min="13068" max="13312" width="10.875" style="51"/>
    <col min="13313" max="13313" width="14" style="51" customWidth="1"/>
    <col min="13314" max="13314" width="10.875" style="51"/>
    <col min="13315" max="13315" width="26.875" style="51" customWidth="1"/>
    <col min="13316" max="13316" width="25.625" style="51" customWidth="1"/>
    <col min="13317" max="13317" width="21.5" style="51" customWidth="1"/>
    <col min="13318" max="13318" width="20" style="51" customWidth="1"/>
    <col min="13319" max="13319" width="20.875" style="51" customWidth="1"/>
    <col min="13320" max="13320" width="19.5" style="51" customWidth="1"/>
    <col min="13321" max="13321" width="18.375" style="51" customWidth="1"/>
    <col min="13322" max="13322" width="17.5" style="51" customWidth="1"/>
    <col min="13323" max="13323" width="6.125" style="51" customWidth="1"/>
    <col min="13324" max="13568" width="10.875" style="51"/>
    <col min="13569" max="13569" width="14" style="51" customWidth="1"/>
    <col min="13570" max="13570" width="10.875" style="51"/>
    <col min="13571" max="13571" width="26.875" style="51" customWidth="1"/>
    <col min="13572" max="13572" width="25.625" style="51" customWidth="1"/>
    <col min="13573" max="13573" width="21.5" style="51" customWidth="1"/>
    <col min="13574" max="13574" width="20" style="51" customWidth="1"/>
    <col min="13575" max="13575" width="20.875" style="51" customWidth="1"/>
    <col min="13576" max="13576" width="19.5" style="51" customWidth="1"/>
    <col min="13577" max="13577" width="18.375" style="51" customWidth="1"/>
    <col min="13578" max="13578" width="17.5" style="51" customWidth="1"/>
    <col min="13579" max="13579" width="6.125" style="51" customWidth="1"/>
    <col min="13580" max="13824" width="10.875" style="51"/>
    <col min="13825" max="13825" width="14" style="51" customWidth="1"/>
    <col min="13826" max="13826" width="10.875" style="51"/>
    <col min="13827" max="13827" width="26.875" style="51" customWidth="1"/>
    <col min="13828" max="13828" width="25.625" style="51" customWidth="1"/>
    <col min="13829" max="13829" width="21.5" style="51" customWidth="1"/>
    <col min="13830" max="13830" width="20" style="51" customWidth="1"/>
    <col min="13831" max="13831" width="20.875" style="51" customWidth="1"/>
    <col min="13832" max="13832" width="19.5" style="51" customWidth="1"/>
    <col min="13833" max="13833" width="18.375" style="51" customWidth="1"/>
    <col min="13834" max="13834" width="17.5" style="51" customWidth="1"/>
    <col min="13835" max="13835" width="6.125" style="51" customWidth="1"/>
    <col min="13836" max="14080" width="10.875" style="51"/>
    <col min="14081" max="14081" width="14" style="51" customWidth="1"/>
    <col min="14082" max="14082" width="10.875" style="51"/>
    <col min="14083" max="14083" width="26.875" style="51" customWidth="1"/>
    <col min="14084" max="14084" width="25.625" style="51" customWidth="1"/>
    <col min="14085" max="14085" width="21.5" style="51" customWidth="1"/>
    <col min="14086" max="14086" width="20" style="51" customWidth="1"/>
    <col min="14087" max="14087" width="20.875" style="51" customWidth="1"/>
    <col min="14088" max="14088" width="19.5" style="51" customWidth="1"/>
    <col min="14089" max="14089" width="18.375" style="51" customWidth="1"/>
    <col min="14090" max="14090" width="17.5" style="51" customWidth="1"/>
    <col min="14091" max="14091" width="6.125" style="51" customWidth="1"/>
    <col min="14092" max="14336" width="10.875" style="51"/>
    <col min="14337" max="14337" width="14" style="51" customWidth="1"/>
    <col min="14338" max="14338" width="10.875" style="51"/>
    <col min="14339" max="14339" width="26.875" style="51" customWidth="1"/>
    <col min="14340" max="14340" width="25.625" style="51" customWidth="1"/>
    <col min="14341" max="14341" width="21.5" style="51" customWidth="1"/>
    <col min="14342" max="14342" width="20" style="51" customWidth="1"/>
    <col min="14343" max="14343" width="20.875" style="51" customWidth="1"/>
    <col min="14344" max="14344" width="19.5" style="51" customWidth="1"/>
    <col min="14345" max="14345" width="18.375" style="51" customWidth="1"/>
    <col min="14346" max="14346" width="17.5" style="51" customWidth="1"/>
    <col min="14347" max="14347" width="6.125" style="51" customWidth="1"/>
    <col min="14348" max="14592" width="10.875" style="51"/>
    <col min="14593" max="14593" width="14" style="51" customWidth="1"/>
    <col min="14594" max="14594" width="10.875" style="51"/>
    <col min="14595" max="14595" width="26.875" style="51" customWidth="1"/>
    <col min="14596" max="14596" width="25.625" style="51" customWidth="1"/>
    <col min="14597" max="14597" width="21.5" style="51" customWidth="1"/>
    <col min="14598" max="14598" width="20" style="51" customWidth="1"/>
    <col min="14599" max="14599" width="20.875" style="51" customWidth="1"/>
    <col min="14600" max="14600" width="19.5" style="51" customWidth="1"/>
    <col min="14601" max="14601" width="18.375" style="51" customWidth="1"/>
    <col min="14602" max="14602" width="17.5" style="51" customWidth="1"/>
    <col min="14603" max="14603" width="6.125" style="51" customWidth="1"/>
    <col min="14604" max="14848" width="10.875" style="51"/>
    <col min="14849" max="14849" width="14" style="51" customWidth="1"/>
    <col min="14850" max="14850" width="10.875" style="51"/>
    <col min="14851" max="14851" width="26.875" style="51" customWidth="1"/>
    <col min="14852" max="14852" width="25.625" style="51" customWidth="1"/>
    <col min="14853" max="14853" width="21.5" style="51" customWidth="1"/>
    <col min="14854" max="14854" width="20" style="51" customWidth="1"/>
    <col min="14855" max="14855" width="20.875" style="51" customWidth="1"/>
    <col min="14856" max="14856" width="19.5" style="51" customWidth="1"/>
    <col min="14857" max="14857" width="18.375" style="51" customWidth="1"/>
    <col min="14858" max="14858" width="17.5" style="51" customWidth="1"/>
    <col min="14859" max="14859" width="6.125" style="51" customWidth="1"/>
    <col min="14860" max="15104" width="10.875" style="51"/>
    <col min="15105" max="15105" width="14" style="51" customWidth="1"/>
    <col min="15106" max="15106" width="10.875" style="51"/>
    <col min="15107" max="15107" width="26.875" style="51" customWidth="1"/>
    <col min="15108" max="15108" width="25.625" style="51" customWidth="1"/>
    <col min="15109" max="15109" width="21.5" style="51" customWidth="1"/>
    <col min="15110" max="15110" width="20" style="51" customWidth="1"/>
    <col min="15111" max="15111" width="20.875" style="51" customWidth="1"/>
    <col min="15112" max="15112" width="19.5" style="51" customWidth="1"/>
    <col min="15113" max="15113" width="18.375" style="51" customWidth="1"/>
    <col min="15114" max="15114" width="17.5" style="51" customWidth="1"/>
    <col min="15115" max="15115" width="6.125" style="51" customWidth="1"/>
    <col min="15116" max="15360" width="10.875" style="51"/>
    <col min="15361" max="15361" width="14" style="51" customWidth="1"/>
    <col min="15362" max="15362" width="10.875" style="51"/>
    <col min="15363" max="15363" width="26.875" style="51" customWidth="1"/>
    <col min="15364" max="15364" width="25.625" style="51" customWidth="1"/>
    <col min="15365" max="15365" width="21.5" style="51" customWidth="1"/>
    <col min="15366" max="15366" width="20" style="51" customWidth="1"/>
    <col min="15367" max="15367" width="20.875" style="51" customWidth="1"/>
    <col min="15368" max="15368" width="19.5" style="51" customWidth="1"/>
    <col min="15369" max="15369" width="18.375" style="51" customWidth="1"/>
    <col min="15370" max="15370" width="17.5" style="51" customWidth="1"/>
    <col min="15371" max="15371" width="6.125" style="51" customWidth="1"/>
    <col min="15372" max="15616" width="10.875" style="51"/>
    <col min="15617" max="15617" width="14" style="51" customWidth="1"/>
    <col min="15618" max="15618" width="10.875" style="51"/>
    <col min="15619" max="15619" width="26.875" style="51" customWidth="1"/>
    <col min="15620" max="15620" width="25.625" style="51" customWidth="1"/>
    <col min="15621" max="15621" width="21.5" style="51" customWidth="1"/>
    <col min="15622" max="15622" width="20" style="51" customWidth="1"/>
    <col min="15623" max="15623" width="20.875" style="51" customWidth="1"/>
    <col min="15624" max="15624" width="19.5" style="51" customWidth="1"/>
    <col min="15625" max="15625" width="18.375" style="51" customWidth="1"/>
    <col min="15626" max="15626" width="17.5" style="51" customWidth="1"/>
    <col min="15627" max="15627" width="6.125" style="51" customWidth="1"/>
    <col min="15628" max="15872" width="10.875" style="51"/>
    <col min="15873" max="15873" width="14" style="51" customWidth="1"/>
    <col min="15874" max="15874" width="10.875" style="51"/>
    <col min="15875" max="15875" width="26.875" style="51" customWidth="1"/>
    <col min="15876" max="15876" width="25.625" style="51" customWidth="1"/>
    <col min="15877" max="15877" width="21.5" style="51" customWidth="1"/>
    <col min="15878" max="15878" width="20" style="51" customWidth="1"/>
    <col min="15879" max="15879" width="20.875" style="51" customWidth="1"/>
    <col min="15880" max="15880" width="19.5" style="51" customWidth="1"/>
    <col min="15881" max="15881" width="18.375" style="51" customWidth="1"/>
    <col min="15882" max="15882" width="17.5" style="51" customWidth="1"/>
    <col min="15883" max="15883" width="6.125" style="51" customWidth="1"/>
    <col min="15884" max="16128" width="10.875" style="51"/>
    <col min="16129" max="16129" width="14" style="51" customWidth="1"/>
    <col min="16130" max="16130" width="10.875" style="51"/>
    <col min="16131" max="16131" width="26.875" style="51" customWidth="1"/>
    <col min="16132" max="16132" width="25.625" style="51" customWidth="1"/>
    <col min="16133" max="16133" width="21.5" style="51" customWidth="1"/>
    <col min="16134" max="16134" width="20" style="51" customWidth="1"/>
    <col min="16135" max="16135" width="20.875" style="51" customWidth="1"/>
    <col min="16136" max="16136" width="19.5" style="51" customWidth="1"/>
    <col min="16137" max="16137" width="18.375" style="51" customWidth="1"/>
    <col min="16138" max="16138" width="17.5" style="51" customWidth="1"/>
    <col min="16139" max="16139" width="6.125" style="51" customWidth="1"/>
    <col min="16140" max="16384" width="10.875" style="51"/>
  </cols>
  <sheetData>
    <row r="1" spans="1:14" ht="20.100000000000001" customHeight="1" thickBot="1" x14ac:dyDescent="0.25">
      <c r="G1" s="52"/>
      <c r="H1" s="52"/>
      <c r="I1" s="52"/>
      <c r="J1" s="53"/>
    </row>
    <row r="2" spans="1:14" ht="20.100000000000001" customHeight="1" x14ac:dyDescent="0.25">
      <c r="A2" s="54"/>
      <c r="B2" s="55"/>
      <c r="C2" s="56"/>
      <c r="D2" s="57" t="s">
        <v>31</v>
      </c>
      <c r="E2" s="57"/>
      <c r="F2" s="57"/>
      <c r="G2" s="58"/>
      <c r="H2" s="58"/>
      <c r="I2" s="58"/>
      <c r="J2" s="59"/>
    </row>
    <row r="3" spans="1:14" ht="15.75" x14ac:dyDescent="0.2">
      <c r="A3" s="237"/>
      <c r="B3" s="238"/>
      <c r="C3" s="239"/>
      <c r="D3" s="237" t="s">
        <v>32</v>
      </c>
      <c r="E3" s="240"/>
      <c r="F3" s="240"/>
      <c r="G3" s="240"/>
      <c r="H3" s="240"/>
      <c r="I3" s="241"/>
      <c r="J3" s="60"/>
    </row>
    <row r="4" spans="1:14" ht="20.100000000000001" customHeight="1" thickBot="1" x14ac:dyDescent="0.25">
      <c r="A4" s="61"/>
      <c r="B4" s="62"/>
      <c r="C4" s="63"/>
      <c r="D4" s="64"/>
      <c r="E4" s="65"/>
      <c r="F4" s="66"/>
      <c r="G4" s="67"/>
      <c r="H4" s="68"/>
      <c r="I4" s="67"/>
      <c r="J4" s="69"/>
    </row>
    <row r="5" spans="1:14" ht="20.100000000000001" customHeight="1" thickBot="1" x14ac:dyDescent="0.25">
      <c r="B5" s="70"/>
      <c r="C5" s="70"/>
      <c r="D5" s="71"/>
      <c r="E5" s="71"/>
      <c r="F5" s="71"/>
      <c r="G5" s="72"/>
      <c r="H5" s="72"/>
      <c r="I5" s="72"/>
      <c r="J5" s="52"/>
    </row>
    <row r="6" spans="1:14" ht="20.100000000000001" customHeight="1" x14ac:dyDescent="0.25">
      <c r="A6" s="73" t="s">
        <v>33</v>
      </c>
      <c r="B6" s="57" t="s">
        <v>4</v>
      </c>
      <c r="C6" s="57"/>
      <c r="D6" s="57"/>
      <c r="E6" s="57"/>
      <c r="F6" s="57"/>
      <c r="G6" s="58"/>
      <c r="H6" s="58"/>
      <c r="I6" s="58"/>
      <c r="J6" s="74" t="s">
        <v>5</v>
      </c>
    </row>
    <row r="7" spans="1:14" ht="20.100000000000001" customHeight="1" thickBot="1" x14ac:dyDescent="0.25">
      <c r="A7" s="75" t="s">
        <v>34</v>
      </c>
      <c r="B7" s="242" t="s">
        <v>35</v>
      </c>
      <c r="C7" s="243"/>
      <c r="D7" s="243"/>
      <c r="E7" s="243"/>
      <c r="F7" s="243"/>
      <c r="G7" s="243"/>
      <c r="H7" s="243"/>
      <c r="I7" s="244"/>
      <c r="J7" s="76" t="s">
        <v>36</v>
      </c>
    </row>
    <row r="8" spans="1:14" ht="20.100000000000001" customHeight="1" x14ac:dyDescent="0.2">
      <c r="G8" s="52"/>
      <c r="H8" s="52"/>
      <c r="I8" s="52"/>
      <c r="J8" s="77"/>
    </row>
    <row r="9" spans="1:14" ht="20.100000000000001" customHeight="1" thickBot="1" x14ac:dyDescent="0.25">
      <c r="A9" s="51" t="s">
        <v>37</v>
      </c>
      <c r="G9" s="52"/>
      <c r="H9" s="52"/>
      <c r="I9" s="52"/>
      <c r="J9" s="52"/>
    </row>
    <row r="10" spans="1:14" ht="20.100000000000001" customHeight="1" thickBot="1" x14ac:dyDescent="0.25">
      <c r="A10" s="78" t="s">
        <v>38</v>
      </c>
      <c r="B10" s="79"/>
      <c r="C10" s="78"/>
      <c r="D10" s="79"/>
      <c r="E10" s="80"/>
      <c r="F10" s="80" t="s">
        <v>39</v>
      </c>
      <c r="G10" s="81" t="s">
        <v>40</v>
      </c>
      <c r="H10" s="81" t="s">
        <v>41</v>
      </c>
      <c r="I10" s="81" t="s">
        <v>42</v>
      </c>
      <c r="J10" s="52"/>
    </row>
    <row r="11" spans="1:14" ht="20.100000000000001" customHeight="1" x14ac:dyDescent="0.2">
      <c r="A11" s="82" t="s">
        <v>43</v>
      </c>
      <c r="B11" s="83"/>
      <c r="C11" s="84"/>
      <c r="D11" s="84"/>
      <c r="E11" s="85"/>
      <c r="F11" s="86" t="s">
        <v>44</v>
      </c>
      <c r="G11" s="87">
        <v>8525061.9999999981</v>
      </c>
      <c r="H11" s="87">
        <f>370*8*0.6</f>
        <v>1776</v>
      </c>
      <c r="I11" s="88">
        <f t="shared" ref="I11:I14" si="0">G11/H11</f>
        <v>4800.1475225225213</v>
      </c>
      <c r="J11" s="89"/>
    </row>
    <row r="12" spans="1:14" ht="20.100000000000001" customHeight="1" thickBot="1" x14ac:dyDescent="0.25">
      <c r="A12" s="90" t="s">
        <v>45</v>
      </c>
      <c r="B12" s="84"/>
      <c r="C12" s="84"/>
      <c r="D12" s="84"/>
      <c r="E12" s="85"/>
      <c r="F12" s="91" t="s">
        <v>46</v>
      </c>
      <c r="G12" s="92">
        <v>900000</v>
      </c>
      <c r="H12" s="92">
        <f t="shared" ref="H12:H16" si="1">370*8*0.6</f>
        <v>1776</v>
      </c>
      <c r="I12" s="93">
        <f t="shared" si="0"/>
        <v>506.75675675675677</v>
      </c>
      <c r="J12" s="53"/>
    </row>
    <row r="13" spans="1:14" ht="20.100000000000001" customHeight="1" x14ac:dyDescent="0.2">
      <c r="A13" s="90" t="s">
        <v>47</v>
      </c>
      <c r="B13" s="84"/>
      <c r="C13" s="84"/>
      <c r="D13" s="84"/>
      <c r="E13" s="85"/>
      <c r="F13" s="91" t="s">
        <v>48</v>
      </c>
      <c r="G13" s="92">
        <v>800000</v>
      </c>
      <c r="H13" s="92">
        <f t="shared" si="1"/>
        <v>1776</v>
      </c>
      <c r="I13" s="93">
        <f t="shared" si="0"/>
        <v>450.45045045045043</v>
      </c>
      <c r="J13" s="53"/>
      <c r="N13" s="94"/>
    </row>
    <row r="14" spans="1:14" ht="20.100000000000001" customHeight="1" x14ac:dyDescent="0.2">
      <c r="A14" s="90" t="s">
        <v>49</v>
      </c>
      <c r="B14" s="84"/>
      <c r="C14" s="84"/>
      <c r="D14" s="84"/>
      <c r="E14" s="85"/>
      <c r="F14" s="91" t="s">
        <v>48</v>
      </c>
      <c r="G14" s="92">
        <v>750000</v>
      </c>
      <c r="H14" s="92">
        <f t="shared" si="1"/>
        <v>1776</v>
      </c>
      <c r="I14" s="93">
        <f t="shared" si="0"/>
        <v>422.29729729729729</v>
      </c>
      <c r="J14" s="53"/>
    </row>
    <row r="15" spans="1:14" ht="20.100000000000001" customHeight="1" x14ac:dyDescent="0.2">
      <c r="A15" s="90" t="s">
        <v>50</v>
      </c>
      <c r="B15" s="84"/>
      <c r="C15" s="84"/>
      <c r="D15" s="84"/>
      <c r="E15" s="85"/>
      <c r="F15" s="91" t="s">
        <v>51</v>
      </c>
      <c r="G15" s="92">
        <v>250000</v>
      </c>
      <c r="H15" s="92">
        <f t="shared" si="1"/>
        <v>1776</v>
      </c>
      <c r="I15" s="93">
        <f>G15/H15</f>
        <v>140.76576576576576</v>
      </c>
      <c r="J15" s="53"/>
    </row>
    <row r="16" spans="1:14" ht="20.100000000000001" customHeight="1" x14ac:dyDescent="0.2">
      <c r="A16" s="90" t="s">
        <v>52</v>
      </c>
      <c r="B16" s="84"/>
      <c r="C16" s="84"/>
      <c r="D16" s="84"/>
      <c r="E16" s="85"/>
      <c r="F16" s="91" t="s">
        <v>53</v>
      </c>
      <c r="G16" s="92">
        <f>[1]Batimetria!I40</f>
        <v>2430750</v>
      </c>
      <c r="H16" s="92">
        <f t="shared" si="1"/>
        <v>1776</v>
      </c>
      <c r="I16" s="93">
        <f>G16/H16</f>
        <v>1368.6655405405406</v>
      </c>
      <c r="J16" s="53"/>
    </row>
    <row r="17" spans="1:10" ht="20.100000000000001" customHeight="1" x14ac:dyDescent="0.2">
      <c r="A17" s="90"/>
      <c r="B17" s="84"/>
      <c r="C17" s="84"/>
      <c r="D17" s="84"/>
      <c r="E17" s="85"/>
      <c r="F17" s="91"/>
      <c r="G17" s="92"/>
      <c r="H17" s="92"/>
      <c r="I17" s="93"/>
      <c r="J17" s="53"/>
    </row>
    <row r="18" spans="1:10" ht="20.100000000000001" customHeight="1" thickBot="1" x14ac:dyDescent="0.25">
      <c r="A18" s="95"/>
      <c r="B18" s="64"/>
      <c r="C18" s="64"/>
      <c r="D18" s="64"/>
      <c r="E18" s="96"/>
      <c r="F18" s="97"/>
      <c r="G18" s="98"/>
      <c r="H18" s="98"/>
      <c r="I18" s="99"/>
      <c r="J18" s="53"/>
    </row>
    <row r="19" spans="1:10" ht="20.100000000000001" customHeight="1" thickBot="1" x14ac:dyDescent="0.3">
      <c r="F19" s="100"/>
      <c r="G19" s="53"/>
      <c r="H19" s="53"/>
      <c r="I19" s="101" t="s">
        <v>54</v>
      </c>
      <c r="J19" s="102">
        <f>SUM(I11:I18)</f>
        <v>7689.0833333333321</v>
      </c>
    </row>
    <row r="20" spans="1:10" ht="20.100000000000001" customHeight="1" x14ac:dyDescent="0.2">
      <c r="G20" s="52"/>
      <c r="H20" s="52"/>
      <c r="I20" s="52"/>
      <c r="J20" s="52"/>
    </row>
    <row r="21" spans="1:10" ht="20.100000000000001" customHeight="1" thickBot="1" x14ac:dyDescent="0.25">
      <c r="A21" s="51" t="s">
        <v>55</v>
      </c>
      <c r="G21" s="52"/>
      <c r="H21" s="52"/>
      <c r="I21" s="52"/>
      <c r="J21" s="52"/>
    </row>
    <row r="22" spans="1:10" ht="15.75" thickBot="1" x14ac:dyDescent="0.25">
      <c r="A22" s="103" t="s">
        <v>38</v>
      </c>
      <c r="B22" s="103"/>
      <c r="C22" s="103"/>
      <c r="D22" s="103"/>
      <c r="E22" s="103"/>
      <c r="F22" s="104" t="s">
        <v>56</v>
      </c>
      <c r="G22" s="105" t="s">
        <v>57</v>
      </c>
      <c r="H22" s="106" t="s">
        <v>58</v>
      </c>
      <c r="I22" s="105" t="s">
        <v>42</v>
      </c>
      <c r="J22" s="53"/>
    </row>
    <row r="23" spans="1:10" ht="20.100000000000001" customHeight="1" x14ac:dyDescent="0.2">
      <c r="A23" s="82" t="s">
        <v>59</v>
      </c>
      <c r="B23" s="83"/>
      <c r="C23" s="83"/>
      <c r="D23" s="83"/>
      <c r="E23" s="107"/>
      <c r="F23" s="108" t="s">
        <v>60</v>
      </c>
      <c r="G23" s="109">
        <v>9500</v>
      </c>
      <c r="H23" s="110">
        <v>0.23</v>
      </c>
      <c r="I23" s="111">
        <f t="shared" ref="I23:I28" si="2">G23*H23</f>
        <v>2185</v>
      </c>
      <c r="J23" s="53"/>
    </row>
    <row r="24" spans="1:10" ht="20.100000000000001" customHeight="1" x14ac:dyDescent="0.2">
      <c r="A24" s="90" t="s">
        <v>61</v>
      </c>
      <c r="B24" s="84"/>
      <c r="C24" s="84"/>
      <c r="D24" s="84"/>
      <c r="E24" s="85"/>
      <c r="F24" s="112" t="s">
        <v>60</v>
      </c>
      <c r="G24" s="113">
        <v>9500</v>
      </c>
      <c r="H24" s="114">
        <v>0.1</v>
      </c>
      <c r="I24" s="115">
        <f t="shared" si="2"/>
        <v>950</v>
      </c>
      <c r="J24" s="53"/>
    </row>
    <row r="25" spans="1:10" ht="20.100000000000001" customHeight="1" x14ac:dyDescent="0.2">
      <c r="A25" s="90" t="s">
        <v>62</v>
      </c>
      <c r="B25" s="84"/>
      <c r="C25" s="84"/>
      <c r="D25" s="84"/>
      <c r="E25" s="85"/>
      <c r="F25" s="112" t="s">
        <v>60</v>
      </c>
      <c r="G25" s="116">
        <v>10500</v>
      </c>
      <c r="H25" s="114">
        <v>7.0000000000000007E-2</v>
      </c>
      <c r="I25" s="115">
        <f t="shared" si="2"/>
        <v>735.00000000000011</v>
      </c>
      <c r="J25" s="53"/>
    </row>
    <row r="26" spans="1:10" ht="20.100000000000001" customHeight="1" x14ac:dyDescent="0.2">
      <c r="A26" s="90" t="s">
        <v>63</v>
      </c>
      <c r="B26" s="84"/>
      <c r="C26" s="84"/>
      <c r="D26" s="84"/>
      <c r="E26" s="85"/>
      <c r="F26" s="112" t="s">
        <v>64</v>
      </c>
      <c r="G26" s="116">
        <v>55000</v>
      </c>
      <c r="H26" s="114">
        <v>7.0000000000000001E-3</v>
      </c>
      <c r="I26" s="115">
        <f t="shared" si="2"/>
        <v>385</v>
      </c>
      <c r="J26" s="53"/>
    </row>
    <row r="27" spans="1:10" ht="20.100000000000001" customHeight="1" x14ac:dyDescent="0.2">
      <c r="A27" s="90" t="s">
        <v>65</v>
      </c>
      <c r="B27" s="84"/>
      <c r="C27" s="84"/>
      <c r="D27" s="84"/>
      <c r="E27" s="85"/>
      <c r="F27" s="112" t="s">
        <v>66</v>
      </c>
      <c r="G27" s="116">
        <v>6000</v>
      </c>
      <c r="H27" s="114">
        <v>0.01</v>
      </c>
      <c r="I27" s="115">
        <f t="shared" si="2"/>
        <v>60</v>
      </c>
      <c r="J27" s="53"/>
    </row>
    <row r="28" spans="1:10" ht="20.100000000000001" customHeight="1" x14ac:dyDescent="0.2">
      <c r="A28" s="90" t="s">
        <v>67</v>
      </c>
      <c r="B28" s="84"/>
      <c r="C28" s="84"/>
      <c r="D28" s="84"/>
      <c r="E28" s="85"/>
      <c r="F28" s="112" t="s">
        <v>66</v>
      </c>
      <c r="G28" s="116">
        <v>50000</v>
      </c>
      <c r="H28" s="114">
        <v>0.01</v>
      </c>
      <c r="I28" s="115">
        <f t="shared" si="2"/>
        <v>500</v>
      </c>
      <c r="J28" s="53"/>
    </row>
    <row r="29" spans="1:10" ht="20.100000000000001" customHeight="1" thickBot="1" x14ac:dyDescent="0.25">
      <c r="A29" s="95"/>
      <c r="B29" s="64"/>
      <c r="C29" s="64"/>
      <c r="D29" s="64"/>
      <c r="E29" s="96"/>
      <c r="F29" s="117"/>
      <c r="G29" s="118"/>
      <c r="H29" s="119"/>
      <c r="I29" s="120"/>
      <c r="J29" s="53"/>
    </row>
    <row r="30" spans="1:10" ht="20.100000000000001" customHeight="1" thickBot="1" x14ac:dyDescent="0.3">
      <c r="F30" s="100"/>
      <c r="G30" s="53"/>
      <c r="H30" s="53"/>
      <c r="I30" s="121" t="s">
        <v>54</v>
      </c>
      <c r="J30" s="102">
        <f>SUM(I23:I28)</f>
        <v>4815</v>
      </c>
    </row>
    <row r="31" spans="1:10" ht="20.100000000000001" customHeight="1" x14ac:dyDescent="0.2">
      <c r="G31" s="52"/>
      <c r="H31" s="52"/>
      <c r="I31" s="52"/>
      <c r="J31" s="52"/>
    </row>
    <row r="32" spans="1:10" ht="20.100000000000001" customHeight="1" thickBot="1" x14ac:dyDescent="0.25">
      <c r="A32" s="51" t="s">
        <v>68</v>
      </c>
      <c r="G32" s="52"/>
      <c r="H32" s="52"/>
      <c r="I32" s="52"/>
      <c r="J32" s="52"/>
    </row>
    <row r="33" spans="1:10" ht="20.100000000000001" customHeight="1" thickBot="1" x14ac:dyDescent="0.25">
      <c r="A33" s="103" t="s">
        <v>69</v>
      </c>
      <c r="B33" s="103"/>
      <c r="C33" s="103"/>
      <c r="D33" s="78"/>
      <c r="E33" s="79"/>
      <c r="F33" s="80" t="s">
        <v>56</v>
      </c>
      <c r="G33" s="122" t="s">
        <v>57</v>
      </c>
      <c r="H33" s="122" t="s">
        <v>41</v>
      </c>
      <c r="I33" s="122" t="s">
        <v>42</v>
      </c>
      <c r="J33" s="52"/>
    </row>
    <row r="34" spans="1:10" ht="20.100000000000001" customHeight="1" x14ac:dyDescent="0.2">
      <c r="A34" s="82"/>
      <c r="B34" s="83"/>
      <c r="C34" s="83"/>
      <c r="D34" s="83"/>
      <c r="E34" s="83"/>
      <c r="F34" s="123"/>
      <c r="G34" s="124"/>
      <c r="H34" s="125"/>
      <c r="I34" s="124"/>
      <c r="J34" s="53"/>
    </row>
    <row r="35" spans="1:10" ht="20.100000000000001" customHeight="1" x14ac:dyDescent="0.2">
      <c r="A35" s="90"/>
      <c r="B35" s="84"/>
      <c r="C35" s="84"/>
      <c r="D35" s="84"/>
      <c r="E35" s="84"/>
      <c r="F35" s="86"/>
      <c r="G35" s="126"/>
      <c r="H35" s="127"/>
      <c r="I35" s="126"/>
      <c r="J35" s="53"/>
    </row>
    <row r="36" spans="1:10" ht="20.100000000000001" customHeight="1" x14ac:dyDescent="0.2">
      <c r="A36" s="90"/>
      <c r="B36" s="84"/>
      <c r="C36" s="84"/>
      <c r="D36" s="84"/>
      <c r="E36" s="84"/>
      <c r="F36" s="86"/>
      <c r="G36" s="126"/>
      <c r="H36" s="126"/>
      <c r="I36" s="126"/>
      <c r="J36" s="53"/>
    </row>
    <row r="37" spans="1:10" ht="20.100000000000001" customHeight="1" thickBot="1" x14ac:dyDescent="0.25">
      <c r="A37" s="95"/>
      <c r="B37" s="64"/>
      <c r="C37" s="64"/>
      <c r="D37" s="64"/>
      <c r="E37" s="128"/>
      <c r="F37" s="97"/>
      <c r="G37" s="129"/>
      <c r="H37" s="129"/>
      <c r="I37" s="129"/>
      <c r="J37" s="53"/>
    </row>
    <row r="38" spans="1:10" ht="20.100000000000001" customHeight="1" thickBot="1" x14ac:dyDescent="0.3">
      <c r="E38" s="100"/>
      <c r="F38" s="100"/>
      <c r="G38" s="53"/>
      <c r="H38" s="53"/>
      <c r="I38" s="121" t="s">
        <v>54</v>
      </c>
      <c r="J38" s="102">
        <f>SUM(I34:I37)</f>
        <v>0</v>
      </c>
    </row>
    <row r="39" spans="1:10" ht="20.100000000000001" customHeight="1" x14ac:dyDescent="0.2">
      <c r="G39" s="52"/>
      <c r="H39" s="52"/>
      <c r="I39" s="52"/>
      <c r="J39" s="52"/>
    </row>
    <row r="40" spans="1:10" ht="20.100000000000001" customHeight="1" thickBot="1" x14ac:dyDescent="0.25">
      <c r="A40" s="51" t="s">
        <v>70</v>
      </c>
      <c r="G40" s="52"/>
      <c r="H40" s="52"/>
      <c r="I40" s="52"/>
      <c r="J40" s="52"/>
    </row>
    <row r="41" spans="1:10" ht="20.100000000000001" customHeight="1" thickBot="1" x14ac:dyDescent="0.25">
      <c r="A41" s="245" t="s">
        <v>71</v>
      </c>
      <c r="B41" s="246"/>
      <c r="C41" s="247"/>
      <c r="D41" s="103" t="s">
        <v>72</v>
      </c>
      <c r="E41" s="103" t="s">
        <v>73</v>
      </c>
      <c r="F41" s="103" t="s">
        <v>74</v>
      </c>
      <c r="G41" s="122" t="s">
        <v>75</v>
      </c>
      <c r="H41" s="122" t="s">
        <v>41</v>
      </c>
      <c r="I41" s="122" t="s">
        <v>42</v>
      </c>
      <c r="J41" s="52"/>
    </row>
    <row r="42" spans="1:10" ht="20.100000000000001" customHeight="1" x14ac:dyDescent="0.2">
      <c r="A42" s="130" t="s">
        <v>76</v>
      </c>
      <c r="B42" s="131"/>
      <c r="C42" s="132"/>
      <c r="D42" s="133">
        <f>2500000/30*1.05</f>
        <v>87500</v>
      </c>
      <c r="E42" s="134">
        <f t="shared" ref="E42:E43" si="3">ROUND(D42*0.64,2)</f>
        <v>56000</v>
      </c>
      <c r="F42" s="134">
        <f>+D42+E42</f>
        <v>143500</v>
      </c>
      <c r="G42" s="135">
        <v>1</v>
      </c>
      <c r="H42" s="135">
        <f t="shared" ref="H42:H46" si="4">450*8*0.6</f>
        <v>2160</v>
      </c>
      <c r="I42" s="135">
        <f>+F42*G42/H42</f>
        <v>66.43518518518519</v>
      </c>
      <c r="J42" s="53"/>
    </row>
    <row r="43" spans="1:10" ht="20.100000000000001" customHeight="1" x14ac:dyDescent="0.2">
      <c r="A43" s="90" t="s">
        <v>77</v>
      </c>
      <c r="B43" s="84"/>
      <c r="C43" s="84"/>
      <c r="D43" s="136">
        <f>2000000/30*1.05</f>
        <v>70000.000000000015</v>
      </c>
      <c r="E43" s="134">
        <f t="shared" si="3"/>
        <v>44800</v>
      </c>
      <c r="F43" s="134">
        <f>D43+E43</f>
        <v>114800.00000000001</v>
      </c>
      <c r="G43" s="137">
        <v>1</v>
      </c>
      <c r="H43" s="135">
        <f t="shared" si="4"/>
        <v>2160</v>
      </c>
      <c r="I43" s="135">
        <f>F43*G43/H43</f>
        <v>53.148148148148152</v>
      </c>
      <c r="J43" s="53"/>
    </row>
    <row r="44" spans="1:10" ht="20.100000000000001" customHeight="1" x14ac:dyDescent="0.2">
      <c r="A44" s="90" t="s">
        <v>78</v>
      </c>
      <c r="B44" s="84"/>
      <c r="C44" s="84"/>
      <c r="D44" s="136">
        <f>2000000/30*1.05</f>
        <v>70000.000000000015</v>
      </c>
      <c r="E44" s="134">
        <f>ROUND(D44*0.64,2)</f>
        <v>44800</v>
      </c>
      <c r="F44" s="134">
        <f>D44+E44</f>
        <v>114800.00000000001</v>
      </c>
      <c r="G44" s="137">
        <v>1</v>
      </c>
      <c r="H44" s="135">
        <f t="shared" si="4"/>
        <v>2160</v>
      </c>
      <c r="I44" s="135">
        <f>F44*G44/H44</f>
        <v>53.148148148148152</v>
      </c>
      <c r="J44" s="53"/>
    </row>
    <row r="45" spans="1:10" ht="20.100000000000001" customHeight="1" x14ac:dyDescent="0.2">
      <c r="A45" s="138" t="s">
        <v>79</v>
      </c>
      <c r="B45" s="131"/>
      <c r="C45" s="131"/>
      <c r="D45" s="136">
        <f>2000000/30*1.05</f>
        <v>70000.000000000015</v>
      </c>
      <c r="E45" s="134">
        <f>ROUND(D45*0.64,2)</f>
        <v>44800</v>
      </c>
      <c r="F45" s="134">
        <f>D45+E45</f>
        <v>114800.00000000001</v>
      </c>
      <c r="G45" s="139">
        <v>1</v>
      </c>
      <c r="H45" s="135">
        <f>450*8*0.6</f>
        <v>2160</v>
      </c>
      <c r="I45" s="135">
        <f>F45*G45/H45</f>
        <v>53.148148148148152</v>
      </c>
      <c r="J45" s="53"/>
    </row>
    <row r="46" spans="1:10" ht="20.100000000000001" customHeight="1" x14ac:dyDescent="0.2">
      <c r="A46" s="130" t="s">
        <v>80</v>
      </c>
      <c r="B46" s="131"/>
      <c r="C46" s="131"/>
      <c r="D46" s="140">
        <f>800000/30*1.05</f>
        <v>28000.000000000004</v>
      </c>
      <c r="E46" s="134">
        <f>ROUND(D46*0.64,2)</f>
        <v>17920</v>
      </c>
      <c r="F46" s="134">
        <f>D46+E46</f>
        <v>45920</v>
      </c>
      <c r="G46" s="139">
        <v>4</v>
      </c>
      <c r="H46" s="135">
        <f t="shared" si="4"/>
        <v>2160</v>
      </c>
      <c r="I46" s="135">
        <f>F46*G46/H46</f>
        <v>85.037037037037038</v>
      </c>
      <c r="J46" s="53"/>
    </row>
    <row r="47" spans="1:10" ht="20.100000000000001" customHeight="1" x14ac:dyDescent="0.2">
      <c r="A47" s="130"/>
      <c r="B47" s="131"/>
      <c r="C47" s="131"/>
      <c r="D47" s="140"/>
      <c r="E47" s="134"/>
      <c r="F47" s="134"/>
      <c r="G47" s="139"/>
      <c r="H47" s="135"/>
      <c r="I47" s="135"/>
      <c r="J47" s="53"/>
    </row>
    <row r="48" spans="1:10" ht="20.100000000000001" customHeight="1" thickBot="1" x14ac:dyDescent="0.25">
      <c r="A48" s="141"/>
      <c r="B48" s="142"/>
      <c r="C48" s="142"/>
      <c r="D48" s="143"/>
      <c r="E48" s="144"/>
      <c r="F48" s="144"/>
      <c r="G48" s="145"/>
      <c r="H48" s="145"/>
      <c r="I48" s="137"/>
      <c r="J48" s="53"/>
    </row>
    <row r="49" spans="7:10" ht="20.100000000000001" customHeight="1" thickBot="1" x14ac:dyDescent="0.3">
      <c r="G49" s="52"/>
      <c r="H49" s="52"/>
      <c r="I49" s="146" t="s">
        <v>54</v>
      </c>
      <c r="J49" s="102">
        <f>SUM(I42:I46)</f>
        <v>310.91666666666669</v>
      </c>
    </row>
    <row r="50" spans="7:10" ht="20.100000000000001" customHeight="1" thickBot="1" x14ac:dyDescent="0.3">
      <c r="G50" s="52"/>
      <c r="H50" s="52"/>
      <c r="I50" s="147"/>
      <c r="J50" s="53"/>
    </row>
    <row r="51" spans="7:10" ht="20.100000000000001" customHeight="1" thickTop="1" thickBot="1" x14ac:dyDescent="0.3">
      <c r="G51" s="52"/>
      <c r="H51" s="52" t="s">
        <v>81</v>
      </c>
      <c r="I51" s="147"/>
      <c r="J51" s="148">
        <f>J49+J38+J30+J19+J10</f>
        <v>12815</v>
      </c>
    </row>
    <row r="52" spans="7:10" ht="20.100000000000001" customHeight="1" thickTop="1" x14ac:dyDescent="0.2">
      <c r="G52" s="52"/>
      <c r="H52" s="52"/>
      <c r="I52" s="52"/>
      <c r="J52" s="53"/>
    </row>
    <row r="53" spans="7:10" ht="20.100000000000001" customHeight="1" x14ac:dyDescent="0.2">
      <c r="J53" s="149">
        <v>12815</v>
      </c>
    </row>
    <row r="54" spans="7:10" ht="20.100000000000001" customHeight="1" x14ac:dyDescent="0.2"/>
    <row r="55" spans="7:10" ht="20.100000000000001" customHeight="1" x14ac:dyDescent="0.2">
      <c r="H55" s="150"/>
    </row>
    <row r="56" spans="7:10" ht="20.100000000000001" customHeight="1" x14ac:dyDescent="0.2">
      <c r="J56" s="151"/>
    </row>
    <row r="57" spans="7:10" ht="20.100000000000001" customHeight="1" x14ac:dyDescent="0.2"/>
    <row r="58" spans="7:10" ht="20.100000000000001" customHeight="1" x14ac:dyDescent="0.2">
      <c r="J58" s="152"/>
    </row>
    <row r="59" spans="7:10" ht="20.100000000000001" customHeight="1" x14ac:dyDescent="0.2"/>
    <row r="60" spans="7:10" ht="20.100000000000001" customHeight="1" x14ac:dyDescent="0.2"/>
    <row r="61" spans="7:10" ht="20.100000000000001" customHeight="1" x14ac:dyDescent="0.2"/>
    <row r="62" spans="7:10" ht="20.100000000000001" customHeight="1" x14ac:dyDescent="0.2"/>
    <row r="63" spans="7:10" ht="20.100000000000001" customHeight="1" x14ac:dyDescent="0.2"/>
    <row r="64" spans="7:10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</sheetData>
  <mergeCells count="4">
    <mergeCell ref="A3:C3"/>
    <mergeCell ref="D3:I3"/>
    <mergeCell ref="B7:I7"/>
    <mergeCell ref="A41:C41"/>
  </mergeCells>
  <printOptions horizontalCentered="1" verticalCentered="1"/>
  <pageMargins left="0.39370078740157483" right="0.35433070866141736" top="0.39370078740157483" bottom="0.39370078740157483" header="0.39370078740157483" footer="0.39370078740157483"/>
  <pageSetup scale="50" fitToWidth="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17D94-81F0-9545-8468-AE25D85E0816}">
  <sheetPr>
    <tabColor rgb="FF92D050"/>
  </sheetPr>
  <dimension ref="A1:N102"/>
  <sheetViews>
    <sheetView view="pageBreakPreview" topLeftCell="A40" zoomScaleNormal="75" zoomScaleSheetLayoutView="100" workbookViewId="0">
      <selection activeCell="J51" sqref="J51"/>
    </sheetView>
  </sheetViews>
  <sheetFormatPr baseColWidth="10" defaultRowHeight="15" x14ac:dyDescent="0.2"/>
  <cols>
    <col min="1" max="1" width="14" style="51" customWidth="1"/>
    <col min="2" max="2" width="10.875" style="51"/>
    <col min="3" max="3" width="26.875" style="51" customWidth="1"/>
    <col min="4" max="4" width="25.625" style="51" customWidth="1"/>
    <col min="5" max="5" width="21.5" style="51" customWidth="1"/>
    <col min="6" max="6" width="20" style="51" customWidth="1"/>
    <col min="7" max="7" width="20.875" style="51" customWidth="1"/>
    <col min="8" max="8" width="19.5" style="51" customWidth="1"/>
    <col min="9" max="9" width="18.375" style="51" customWidth="1"/>
    <col min="10" max="10" width="17.5" style="51" customWidth="1"/>
    <col min="11" max="11" width="6.125" style="51" customWidth="1"/>
    <col min="12" max="13" width="10.875" style="51"/>
    <col min="14" max="14" width="11.875" style="51" bestFit="1" customWidth="1"/>
    <col min="15" max="256" width="10.875" style="51"/>
    <col min="257" max="257" width="14" style="51" customWidth="1"/>
    <col min="258" max="258" width="10.875" style="51"/>
    <col min="259" max="259" width="26.875" style="51" customWidth="1"/>
    <col min="260" max="260" width="25.625" style="51" customWidth="1"/>
    <col min="261" max="261" width="21.5" style="51" customWidth="1"/>
    <col min="262" max="262" width="20" style="51" customWidth="1"/>
    <col min="263" max="263" width="20.875" style="51" customWidth="1"/>
    <col min="264" max="264" width="19.5" style="51" customWidth="1"/>
    <col min="265" max="265" width="18.375" style="51" customWidth="1"/>
    <col min="266" max="266" width="17.5" style="51" customWidth="1"/>
    <col min="267" max="267" width="6.125" style="51" customWidth="1"/>
    <col min="268" max="512" width="10.875" style="51"/>
    <col min="513" max="513" width="14" style="51" customWidth="1"/>
    <col min="514" max="514" width="10.875" style="51"/>
    <col min="515" max="515" width="26.875" style="51" customWidth="1"/>
    <col min="516" max="516" width="25.625" style="51" customWidth="1"/>
    <col min="517" max="517" width="21.5" style="51" customWidth="1"/>
    <col min="518" max="518" width="20" style="51" customWidth="1"/>
    <col min="519" max="519" width="20.875" style="51" customWidth="1"/>
    <col min="520" max="520" width="19.5" style="51" customWidth="1"/>
    <col min="521" max="521" width="18.375" style="51" customWidth="1"/>
    <col min="522" max="522" width="17.5" style="51" customWidth="1"/>
    <col min="523" max="523" width="6.125" style="51" customWidth="1"/>
    <col min="524" max="768" width="10.875" style="51"/>
    <col min="769" max="769" width="14" style="51" customWidth="1"/>
    <col min="770" max="770" width="10.875" style="51"/>
    <col min="771" max="771" width="26.875" style="51" customWidth="1"/>
    <col min="772" max="772" width="25.625" style="51" customWidth="1"/>
    <col min="773" max="773" width="21.5" style="51" customWidth="1"/>
    <col min="774" max="774" width="20" style="51" customWidth="1"/>
    <col min="775" max="775" width="20.875" style="51" customWidth="1"/>
    <col min="776" max="776" width="19.5" style="51" customWidth="1"/>
    <col min="777" max="777" width="18.375" style="51" customWidth="1"/>
    <col min="778" max="778" width="17.5" style="51" customWidth="1"/>
    <col min="779" max="779" width="6.125" style="51" customWidth="1"/>
    <col min="780" max="1024" width="10.875" style="51"/>
    <col min="1025" max="1025" width="14" style="51" customWidth="1"/>
    <col min="1026" max="1026" width="10.875" style="51"/>
    <col min="1027" max="1027" width="26.875" style="51" customWidth="1"/>
    <col min="1028" max="1028" width="25.625" style="51" customWidth="1"/>
    <col min="1029" max="1029" width="21.5" style="51" customWidth="1"/>
    <col min="1030" max="1030" width="20" style="51" customWidth="1"/>
    <col min="1031" max="1031" width="20.875" style="51" customWidth="1"/>
    <col min="1032" max="1032" width="19.5" style="51" customWidth="1"/>
    <col min="1033" max="1033" width="18.375" style="51" customWidth="1"/>
    <col min="1034" max="1034" width="17.5" style="51" customWidth="1"/>
    <col min="1035" max="1035" width="6.125" style="51" customWidth="1"/>
    <col min="1036" max="1280" width="10.875" style="51"/>
    <col min="1281" max="1281" width="14" style="51" customWidth="1"/>
    <col min="1282" max="1282" width="10.875" style="51"/>
    <col min="1283" max="1283" width="26.875" style="51" customWidth="1"/>
    <col min="1284" max="1284" width="25.625" style="51" customWidth="1"/>
    <col min="1285" max="1285" width="21.5" style="51" customWidth="1"/>
    <col min="1286" max="1286" width="20" style="51" customWidth="1"/>
    <col min="1287" max="1287" width="20.875" style="51" customWidth="1"/>
    <col min="1288" max="1288" width="19.5" style="51" customWidth="1"/>
    <col min="1289" max="1289" width="18.375" style="51" customWidth="1"/>
    <col min="1290" max="1290" width="17.5" style="51" customWidth="1"/>
    <col min="1291" max="1291" width="6.125" style="51" customWidth="1"/>
    <col min="1292" max="1536" width="10.875" style="51"/>
    <col min="1537" max="1537" width="14" style="51" customWidth="1"/>
    <col min="1538" max="1538" width="10.875" style="51"/>
    <col min="1539" max="1539" width="26.875" style="51" customWidth="1"/>
    <col min="1540" max="1540" width="25.625" style="51" customWidth="1"/>
    <col min="1541" max="1541" width="21.5" style="51" customWidth="1"/>
    <col min="1542" max="1542" width="20" style="51" customWidth="1"/>
    <col min="1543" max="1543" width="20.875" style="51" customWidth="1"/>
    <col min="1544" max="1544" width="19.5" style="51" customWidth="1"/>
    <col min="1545" max="1545" width="18.375" style="51" customWidth="1"/>
    <col min="1546" max="1546" width="17.5" style="51" customWidth="1"/>
    <col min="1547" max="1547" width="6.125" style="51" customWidth="1"/>
    <col min="1548" max="1792" width="10.875" style="51"/>
    <col min="1793" max="1793" width="14" style="51" customWidth="1"/>
    <col min="1794" max="1794" width="10.875" style="51"/>
    <col min="1795" max="1795" width="26.875" style="51" customWidth="1"/>
    <col min="1796" max="1796" width="25.625" style="51" customWidth="1"/>
    <col min="1797" max="1797" width="21.5" style="51" customWidth="1"/>
    <col min="1798" max="1798" width="20" style="51" customWidth="1"/>
    <col min="1799" max="1799" width="20.875" style="51" customWidth="1"/>
    <col min="1800" max="1800" width="19.5" style="51" customWidth="1"/>
    <col min="1801" max="1801" width="18.375" style="51" customWidth="1"/>
    <col min="1802" max="1802" width="17.5" style="51" customWidth="1"/>
    <col min="1803" max="1803" width="6.125" style="51" customWidth="1"/>
    <col min="1804" max="2048" width="10.875" style="51"/>
    <col min="2049" max="2049" width="14" style="51" customWidth="1"/>
    <col min="2050" max="2050" width="10.875" style="51"/>
    <col min="2051" max="2051" width="26.875" style="51" customWidth="1"/>
    <col min="2052" max="2052" width="25.625" style="51" customWidth="1"/>
    <col min="2053" max="2053" width="21.5" style="51" customWidth="1"/>
    <col min="2054" max="2054" width="20" style="51" customWidth="1"/>
    <col min="2055" max="2055" width="20.875" style="51" customWidth="1"/>
    <col min="2056" max="2056" width="19.5" style="51" customWidth="1"/>
    <col min="2057" max="2057" width="18.375" style="51" customWidth="1"/>
    <col min="2058" max="2058" width="17.5" style="51" customWidth="1"/>
    <col min="2059" max="2059" width="6.125" style="51" customWidth="1"/>
    <col min="2060" max="2304" width="10.875" style="51"/>
    <col min="2305" max="2305" width="14" style="51" customWidth="1"/>
    <col min="2306" max="2306" width="10.875" style="51"/>
    <col min="2307" max="2307" width="26.875" style="51" customWidth="1"/>
    <col min="2308" max="2308" width="25.625" style="51" customWidth="1"/>
    <col min="2309" max="2309" width="21.5" style="51" customWidth="1"/>
    <col min="2310" max="2310" width="20" style="51" customWidth="1"/>
    <col min="2311" max="2311" width="20.875" style="51" customWidth="1"/>
    <col min="2312" max="2312" width="19.5" style="51" customWidth="1"/>
    <col min="2313" max="2313" width="18.375" style="51" customWidth="1"/>
    <col min="2314" max="2314" width="17.5" style="51" customWidth="1"/>
    <col min="2315" max="2315" width="6.125" style="51" customWidth="1"/>
    <col min="2316" max="2560" width="10.875" style="51"/>
    <col min="2561" max="2561" width="14" style="51" customWidth="1"/>
    <col min="2562" max="2562" width="10.875" style="51"/>
    <col min="2563" max="2563" width="26.875" style="51" customWidth="1"/>
    <col min="2564" max="2564" width="25.625" style="51" customWidth="1"/>
    <col min="2565" max="2565" width="21.5" style="51" customWidth="1"/>
    <col min="2566" max="2566" width="20" style="51" customWidth="1"/>
    <col min="2567" max="2567" width="20.875" style="51" customWidth="1"/>
    <col min="2568" max="2568" width="19.5" style="51" customWidth="1"/>
    <col min="2569" max="2569" width="18.375" style="51" customWidth="1"/>
    <col min="2570" max="2570" width="17.5" style="51" customWidth="1"/>
    <col min="2571" max="2571" width="6.125" style="51" customWidth="1"/>
    <col min="2572" max="2816" width="10.875" style="51"/>
    <col min="2817" max="2817" width="14" style="51" customWidth="1"/>
    <col min="2818" max="2818" width="10.875" style="51"/>
    <col min="2819" max="2819" width="26.875" style="51" customWidth="1"/>
    <col min="2820" max="2820" width="25.625" style="51" customWidth="1"/>
    <col min="2821" max="2821" width="21.5" style="51" customWidth="1"/>
    <col min="2822" max="2822" width="20" style="51" customWidth="1"/>
    <col min="2823" max="2823" width="20.875" style="51" customWidth="1"/>
    <col min="2824" max="2824" width="19.5" style="51" customWidth="1"/>
    <col min="2825" max="2825" width="18.375" style="51" customWidth="1"/>
    <col min="2826" max="2826" width="17.5" style="51" customWidth="1"/>
    <col min="2827" max="2827" width="6.125" style="51" customWidth="1"/>
    <col min="2828" max="3072" width="10.875" style="51"/>
    <col min="3073" max="3073" width="14" style="51" customWidth="1"/>
    <col min="3074" max="3074" width="10.875" style="51"/>
    <col min="3075" max="3075" width="26.875" style="51" customWidth="1"/>
    <col min="3076" max="3076" width="25.625" style="51" customWidth="1"/>
    <col min="3077" max="3077" width="21.5" style="51" customWidth="1"/>
    <col min="3078" max="3078" width="20" style="51" customWidth="1"/>
    <col min="3079" max="3079" width="20.875" style="51" customWidth="1"/>
    <col min="3080" max="3080" width="19.5" style="51" customWidth="1"/>
    <col min="3081" max="3081" width="18.375" style="51" customWidth="1"/>
    <col min="3082" max="3082" width="17.5" style="51" customWidth="1"/>
    <col min="3083" max="3083" width="6.125" style="51" customWidth="1"/>
    <col min="3084" max="3328" width="10.875" style="51"/>
    <col min="3329" max="3329" width="14" style="51" customWidth="1"/>
    <col min="3330" max="3330" width="10.875" style="51"/>
    <col min="3331" max="3331" width="26.875" style="51" customWidth="1"/>
    <col min="3332" max="3332" width="25.625" style="51" customWidth="1"/>
    <col min="3333" max="3333" width="21.5" style="51" customWidth="1"/>
    <col min="3334" max="3334" width="20" style="51" customWidth="1"/>
    <col min="3335" max="3335" width="20.875" style="51" customWidth="1"/>
    <col min="3336" max="3336" width="19.5" style="51" customWidth="1"/>
    <col min="3337" max="3337" width="18.375" style="51" customWidth="1"/>
    <col min="3338" max="3338" width="17.5" style="51" customWidth="1"/>
    <col min="3339" max="3339" width="6.125" style="51" customWidth="1"/>
    <col min="3340" max="3584" width="10.875" style="51"/>
    <col min="3585" max="3585" width="14" style="51" customWidth="1"/>
    <col min="3586" max="3586" width="10.875" style="51"/>
    <col min="3587" max="3587" width="26.875" style="51" customWidth="1"/>
    <col min="3588" max="3588" width="25.625" style="51" customWidth="1"/>
    <col min="3589" max="3589" width="21.5" style="51" customWidth="1"/>
    <col min="3590" max="3590" width="20" style="51" customWidth="1"/>
    <col min="3591" max="3591" width="20.875" style="51" customWidth="1"/>
    <col min="3592" max="3592" width="19.5" style="51" customWidth="1"/>
    <col min="3593" max="3593" width="18.375" style="51" customWidth="1"/>
    <col min="3594" max="3594" width="17.5" style="51" customWidth="1"/>
    <col min="3595" max="3595" width="6.125" style="51" customWidth="1"/>
    <col min="3596" max="3840" width="10.875" style="51"/>
    <col min="3841" max="3841" width="14" style="51" customWidth="1"/>
    <col min="3842" max="3842" width="10.875" style="51"/>
    <col min="3843" max="3843" width="26.875" style="51" customWidth="1"/>
    <col min="3844" max="3844" width="25.625" style="51" customWidth="1"/>
    <col min="3845" max="3845" width="21.5" style="51" customWidth="1"/>
    <col min="3846" max="3846" width="20" style="51" customWidth="1"/>
    <col min="3847" max="3847" width="20.875" style="51" customWidth="1"/>
    <col min="3848" max="3848" width="19.5" style="51" customWidth="1"/>
    <col min="3849" max="3849" width="18.375" style="51" customWidth="1"/>
    <col min="3850" max="3850" width="17.5" style="51" customWidth="1"/>
    <col min="3851" max="3851" width="6.125" style="51" customWidth="1"/>
    <col min="3852" max="4096" width="10.875" style="51"/>
    <col min="4097" max="4097" width="14" style="51" customWidth="1"/>
    <col min="4098" max="4098" width="10.875" style="51"/>
    <col min="4099" max="4099" width="26.875" style="51" customWidth="1"/>
    <col min="4100" max="4100" width="25.625" style="51" customWidth="1"/>
    <col min="4101" max="4101" width="21.5" style="51" customWidth="1"/>
    <col min="4102" max="4102" width="20" style="51" customWidth="1"/>
    <col min="4103" max="4103" width="20.875" style="51" customWidth="1"/>
    <col min="4104" max="4104" width="19.5" style="51" customWidth="1"/>
    <col min="4105" max="4105" width="18.375" style="51" customWidth="1"/>
    <col min="4106" max="4106" width="17.5" style="51" customWidth="1"/>
    <col min="4107" max="4107" width="6.125" style="51" customWidth="1"/>
    <col min="4108" max="4352" width="10.875" style="51"/>
    <col min="4353" max="4353" width="14" style="51" customWidth="1"/>
    <col min="4354" max="4354" width="10.875" style="51"/>
    <col min="4355" max="4355" width="26.875" style="51" customWidth="1"/>
    <col min="4356" max="4356" width="25.625" style="51" customWidth="1"/>
    <col min="4357" max="4357" width="21.5" style="51" customWidth="1"/>
    <col min="4358" max="4358" width="20" style="51" customWidth="1"/>
    <col min="4359" max="4359" width="20.875" style="51" customWidth="1"/>
    <col min="4360" max="4360" width="19.5" style="51" customWidth="1"/>
    <col min="4361" max="4361" width="18.375" style="51" customWidth="1"/>
    <col min="4362" max="4362" width="17.5" style="51" customWidth="1"/>
    <col min="4363" max="4363" width="6.125" style="51" customWidth="1"/>
    <col min="4364" max="4608" width="10.875" style="51"/>
    <col min="4609" max="4609" width="14" style="51" customWidth="1"/>
    <col min="4610" max="4610" width="10.875" style="51"/>
    <col min="4611" max="4611" width="26.875" style="51" customWidth="1"/>
    <col min="4612" max="4612" width="25.625" style="51" customWidth="1"/>
    <col min="4613" max="4613" width="21.5" style="51" customWidth="1"/>
    <col min="4614" max="4614" width="20" style="51" customWidth="1"/>
    <col min="4615" max="4615" width="20.875" style="51" customWidth="1"/>
    <col min="4616" max="4616" width="19.5" style="51" customWidth="1"/>
    <col min="4617" max="4617" width="18.375" style="51" customWidth="1"/>
    <col min="4618" max="4618" width="17.5" style="51" customWidth="1"/>
    <col min="4619" max="4619" width="6.125" style="51" customWidth="1"/>
    <col min="4620" max="4864" width="10.875" style="51"/>
    <col min="4865" max="4865" width="14" style="51" customWidth="1"/>
    <col min="4866" max="4866" width="10.875" style="51"/>
    <col min="4867" max="4867" width="26.875" style="51" customWidth="1"/>
    <col min="4868" max="4868" width="25.625" style="51" customWidth="1"/>
    <col min="4869" max="4869" width="21.5" style="51" customWidth="1"/>
    <col min="4870" max="4870" width="20" style="51" customWidth="1"/>
    <col min="4871" max="4871" width="20.875" style="51" customWidth="1"/>
    <col min="4872" max="4872" width="19.5" style="51" customWidth="1"/>
    <col min="4873" max="4873" width="18.375" style="51" customWidth="1"/>
    <col min="4874" max="4874" width="17.5" style="51" customWidth="1"/>
    <col min="4875" max="4875" width="6.125" style="51" customWidth="1"/>
    <col min="4876" max="5120" width="10.875" style="51"/>
    <col min="5121" max="5121" width="14" style="51" customWidth="1"/>
    <col min="5122" max="5122" width="10.875" style="51"/>
    <col min="5123" max="5123" width="26.875" style="51" customWidth="1"/>
    <col min="5124" max="5124" width="25.625" style="51" customWidth="1"/>
    <col min="5125" max="5125" width="21.5" style="51" customWidth="1"/>
    <col min="5126" max="5126" width="20" style="51" customWidth="1"/>
    <col min="5127" max="5127" width="20.875" style="51" customWidth="1"/>
    <col min="5128" max="5128" width="19.5" style="51" customWidth="1"/>
    <col min="5129" max="5129" width="18.375" style="51" customWidth="1"/>
    <col min="5130" max="5130" width="17.5" style="51" customWidth="1"/>
    <col min="5131" max="5131" width="6.125" style="51" customWidth="1"/>
    <col min="5132" max="5376" width="10.875" style="51"/>
    <col min="5377" max="5377" width="14" style="51" customWidth="1"/>
    <col min="5378" max="5378" width="10.875" style="51"/>
    <col min="5379" max="5379" width="26.875" style="51" customWidth="1"/>
    <col min="5380" max="5380" width="25.625" style="51" customWidth="1"/>
    <col min="5381" max="5381" width="21.5" style="51" customWidth="1"/>
    <col min="5382" max="5382" width="20" style="51" customWidth="1"/>
    <col min="5383" max="5383" width="20.875" style="51" customWidth="1"/>
    <col min="5384" max="5384" width="19.5" style="51" customWidth="1"/>
    <col min="5385" max="5385" width="18.375" style="51" customWidth="1"/>
    <col min="5386" max="5386" width="17.5" style="51" customWidth="1"/>
    <col min="5387" max="5387" width="6.125" style="51" customWidth="1"/>
    <col min="5388" max="5632" width="10.875" style="51"/>
    <col min="5633" max="5633" width="14" style="51" customWidth="1"/>
    <col min="5634" max="5634" width="10.875" style="51"/>
    <col min="5635" max="5635" width="26.875" style="51" customWidth="1"/>
    <col min="5636" max="5636" width="25.625" style="51" customWidth="1"/>
    <col min="5637" max="5637" width="21.5" style="51" customWidth="1"/>
    <col min="5638" max="5638" width="20" style="51" customWidth="1"/>
    <col min="5639" max="5639" width="20.875" style="51" customWidth="1"/>
    <col min="5640" max="5640" width="19.5" style="51" customWidth="1"/>
    <col min="5641" max="5641" width="18.375" style="51" customWidth="1"/>
    <col min="5642" max="5642" width="17.5" style="51" customWidth="1"/>
    <col min="5643" max="5643" width="6.125" style="51" customWidth="1"/>
    <col min="5644" max="5888" width="10.875" style="51"/>
    <col min="5889" max="5889" width="14" style="51" customWidth="1"/>
    <col min="5890" max="5890" width="10.875" style="51"/>
    <col min="5891" max="5891" width="26.875" style="51" customWidth="1"/>
    <col min="5892" max="5892" width="25.625" style="51" customWidth="1"/>
    <col min="5893" max="5893" width="21.5" style="51" customWidth="1"/>
    <col min="5894" max="5894" width="20" style="51" customWidth="1"/>
    <col min="5895" max="5895" width="20.875" style="51" customWidth="1"/>
    <col min="5896" max="5896" width="19.5" style="51" customWidth="1"/>
    <col min="5897" max="5897" width="18.375" style="51" customWidth="1"/>
    <col min="5898" max="5898" width="17.5" style="51" customWidth="1"/>
    <col min="5899" max="5899" width="6.125" style="51" customWidth="1"/>
    <col min="5900" max="6144" width="10.875" style="51"/>
    <col min="6145" max="6145" width="14" style="51" customWidth="1"/>
    <col min="6146" max="6146" width="10.875" style="51"/>
    <col min="6147" max="6147" width="26.875" style="51" customWidth="1"/>
    <col min="6148" max="6148" width="25.625" style="51" customWidth="1"/>
    <col min="6149" max="6149" width="21.5" style="51" customWidth="1"/>
    <col min="6150" max="6150" width="20" style="51" customWidth="1"/>
    <col min="6151" max="6151" width="20.875" style="51" customWidth="1"/>
    <col min="6152" max="6152" width="19.5" style="51" customWidth="1"/>
    <col min="6153" max="6153" width="18.375" style="51" customWidth="1"/>
    <col min="6154" max="6154" width="17.5" style="51" customWidth="1"/>
    <col min="6155" max="6155" width="6.125" style="51" customWidth="1"/>
    <col min="6156" max="6400" width="10.875" style="51"/>
    <col min="6401" max="6401" width="14" style="51" customWidth="1"/>
    <col min="6402" max="6402" width="10.875" style="51"/>
    <col min="6403" max="6403" width="26.875" style="51" customWidth="1"/>
    <col min="6404" max="6404" width="25.625" style="51" customWidth="1"/>
    <col min="6405" max="6405" width="21.5" style="51" customWidth="1"/>
    <col min="6406" max="6406" width="20" style="51" customWidth="1"/>
    <col min="6407" max="6407" width="20.875" style="51" customWidth="1"/>
    <col min="6408" max="6408" width="19.5" style="51" customWidth="1"/>
    <col min="6409" max="6409" width="18.375" style="51" customWidth="1"/>
    <col min="6410" max="6410" width="17.5" style="51" customWidth="1"/>
    <col min="6411" max="6411" width="6.125" style="51" customWidth="1"/>
    <col min="6412" max="6656" width="10.875" style="51"/>
    <col min="6657" max="6657" width="14" style="51" customWidth="1"/>
    <col min="6658" max="6658" width="10.875" style="51"/>
    <col min="6659" max="6659" width="26.875" style="51" customWidth="1"/>
    <col min="6660" max="6660" width="25.625" style="51" customWidth="1"/>
    <col min="6661" max="6661" width="21.5" style="51" customWidth="1"/>
    <col min="6662" max="6662" width="20" style="51" customWidth="1"/>
    <col min="6663" max="6663" width="20.875" style="51" customWidth="1"/>
    <col min="6664" max="6664" width="19.5" style="51" customWidth="1"/>
    <col min="6665" max="6665" width="18.375" style="51" customWidth="1"/>
    <col min="6666" max="6666" width="17.5" style="51" customWidth="1"/>
    <col min="6667" max="6667" width="6.125" style="51" customWidth="1"/>
    <col min="6668" max="6912" width="10.875" style="51"/>
    <col min="6913" max="6913" width="14" style="51" customWidth="1"/>
    <col min="6914" max="6914" width="10.875" style="51"/>
    <col min="6915" max="6915" width="26.875" style="51" customWidth="1"/>
    <col min="6916" max="6916" width="25.625" style="51" customWidth="1"/>
    <col min="6917" max="6917" width="21.5" style="51" customWidth="1"/>
    <col min="6918" max="6918" width="20" style="51" customWidth="1"/>
    <col min="6919" max="6919" width="20.875" style="51" customWidth="1"/>
    <col min="6920" max="6920" width="19.5" style="51" customWidth="1"/>
    <col min="6921" max="6921" width="18.375" style="51" customWidth="1"/>
    <col min="6922" max="6922" width="17.5" style="51" customWidth="1"/>
    <col min="6923" max="6923" width="6.125" style="51" customWidth="1"/>
    <col min="6924" max="7168" width="10.875" style="51"/>
    <col min="7169" max="7169" width="14" style="51" customWidth="1"/>
    <col min="7170" max="7170" width="10.875" style="51"/>
    <col min="7171" max="7171" width="26.875" style="51" customWidth="1"/>
    <col min="7172" max="7172" width="25.625" style="51" customWidth="1"/>
    <col min="7173" max="7173" width="21.5" style="51" customWidth="1"/>
    <col min="7174" max="7174" width="20" style="51" customWidth="1"/>
    <col min="7175" max="7175" width="20.875" style="51" customWidth="1"/>
    <col min="7176" max="7176" width="19.5" style="51" customWidth="1"/>
    <col min="7177" max="7177" width="18.375" style="51" customWidth="1"/>
    <col min="7178" max="7178" width="17.5" style="51" customWidth="1"/>
    <col min="7179" max="7179" width="6.125" style="51" customWidth="1"/>
    <col min="7180" max="7424" width="10.875" style="51"/>
    <col min="7425" max="7425" width="14" style="51" customWidth="1"/>
    <col min="7426" max="7426" width="10.875" style="51"/>
    <col min="7427" max="7427" width="26.875" style="51" customWidth="1"/>
    <col min="7428" max="7428" width="25.625" style="51" customWidth="1"/>
    <col min="7429" max="7429" width="21.5" style="51" customWidth="1"/>
    <col min="7430" max="7430" width="20" style="51" customWidth="1"/>
    <col min="7431" max="7431" width="20.875" style="51" customWidth="1"/>
    <col min="7432" max="7432" width="19.5" style="51" customWidth="1"/>
    <col min="7433" max="7433" width="18.375" style="51" customWidth="1"/>
    <col min="7434" max="7434" width="17.5" style="51" customWidth="1"/>
    <col min="7435" max="7435" width="6.125" style="51" customWidth="1"/>
    <col min="7436" max="7680" width="10.875" style="51"/>
    <col min="7681" max="7681" width="14" style="51" customWidth="1"/>
    <col min="7682" max="7682" width="10.875" style="51"/>
    <col min="7683" max="7683" width="26.875" style="51" customWidth="1"/>
    <col min="7684" max="7684" width="25.625" style="51" customWidth="1"/>
    <col min="7685" max="7685" width="21.5" style="51" customWidth="1"/>
    <col min="7686" max="7686" width="20" style="51" customWidth="1"/>
    <col min="7687" max="7687" width="20.875" style="51" customWidth="1"/>
    <col min="7688" max="7688" width="19.5" style="51" customWidth="1"/>
    <col min="7689" max="7689" width="18.375" style="51" customWidth="1"/>
    <col min="7690" max="7690" width="17.5" style="51" customWidth="1"/>
    <col min="7691" max="7691" width="6.125" style="51" customWidth="1"/>
    <col min="7692" max="7936" width="10.875" style="51"/>
    <col min="7937" max="7937" width="14" style="51" customWidth="1"/>
    <col min="7938" max="7938" width="10.875" style="51"/>
    <col min="7939" max="7939" width="26.875" style="51" customWidth="1"/>
    <col min="7940" max="7940" width="25.625" style="51" customWidth="1"/>
    <col min="7941" max="7941" width="21.5" style="51" customWidth="1"/>
    <col min="7942" max="7942" width="20" style="51" customWidth="1"/>
    <col min="7943" max="7943" width="20.875" style="51" customWidth="1"/>
    <col min="7944" max="7944" width="19.5" style="51" customWidth="1"/>
    <col min="7945" max="7945" width="18.375" style="51" customWidth="1"/>
    <col min="7946" max="7946" width="17.5" style="51" customWidth="1"/>
    <col min="7947" max="7947" width="6.125" style="51" customWidth="1"/>
    <col min="7948" max="8192" width="10.875" style="51"/>
    <col min="8193" max="8193" width="14" style="51" customWidth="1"/>
    <col min="8194" max="8194" width="10.875" style="51"/>
    <col min="8195" max="8195" width="26.875" style="51" customWidth="1"/>
    <col min="8196" max="8196" width="25.625" style="51" customWidth="1"/>
    <col min="8197" max="8197" width="21.5" style="51" customWidth="1"/>
    <col min="8198" max="8198" width="20" style="51" customWidth="1"/>
    <col min="8199" max="8199" width="20.875" style="51" customWidth="1"/>
    <col min="8200" max="8200" width="19.5" style="51" customWidth="1"/>
    <col min="8201" max="8201" width="18.375" style="51" customWidth="1"/>
    <col min="8202" max="8202" width="17.5" style="51" customWidth="1"/>
    <col min="8203" max="8203" width="6.125" style="51" customWidth="1"/>
    <col min="8204" max="8448" width="10.875" style="51"/>
    <col min="8449" max="8449" width="14" style="51" customWidth="1"/>
    <col min="8450" max="8450" width="10.875" style="51"/>
    <col min="8451" max="8451" width="26.875" style="51" customWidth="1"/>
    <col min="8452" max="8452" width="25.625" style="51" customWidth="1"/>
    <col min="8453" max="8453" width="21.5" style="51" customWidth="1"/>
    <col min="8454" max="8454" width="20" style="51" customWidth="1"/>
    <col min="8455" max="8455" width="20.875" style="51" customWidth="1"/>
    <col min="8456" max="8456" width="19.5" style="51" customWidth="1"/>
    <col min="8457" max="8457" width="18.375" style="51" customWidth="1"/>
    <col min="8458" max="8458" width="17.5" style="51" customWidth="1"/>
    <col min="8459" max="8459" width="6.125" style="51" customWidth="1"/>
    <col min="8460" max="8704" width="10.875" style="51"/>
    <col min="8705" max="8705" width="14" style="51" customWidth="1"/>
    <col min="8706" max="8706" width="10.875" style="51"/>
    <col min="8707" max="8707" width="26.875" style="51" customWidth="1"/>
    <col min="8708" max="8708" width="25.625" style="51" customWidth="1"/>
    <col min="8709" max="8709" width="21.5" style="51" customWidth="1"/>
    <col min="8710" max="8710" width="20" style="51" customWidth="1"/>
    <col min="8711" max="8711" width="20.875" style="51" customWidth="1"/>
    <col min="8712" max="8712" width="19.5" style="51" customWidth="1"/>
    <col min="8713" max="8713" width="18.375" style="51" customWidth="1"/>
    <col min="8714" max="8714" width="17.5" style="51" customWidth="1"/>
    <col min="8715" max="8715" width="6.125" style="51" customWidth="1"/>
    <col min="8716" max="8960" width="10.875" style="51"/>
    <col min="8961" max="8961" width="14" style="51" customWidth="1"/>
    <col min="8962" max="8962" width="10.875" style="51"/>
    <col min="8963" max="8963" width="26.875" style="51" customWidth="1"/>
    <col min="8964" max="8964" width="25.625" style="51" customWidth="1"/>
    <col min="8965" max="8965" width="21.5" style="51" customWidth="1"/>
    <col min="8966" max="8966" width="20" style="51" customWidth="1"/>
    <col min="8967" max="8967" width="20.875" style="51" customWidth="1"/>
    <col min="8968" max="8968" width="19.5" style="51" customWidth="1"/>
    <col min="8969" max="8969" width="18.375" style="51" customWidth="1"/>
    <col min="8970" max="8970" width="17.5" style="51" customWidth="1"/>
    <col min="8971" max="8971" width="6.125" style="51" customWidth="1"/>
    <col min="8972" max="9216" width="10.875" style="51"/>
    <col min="9217" max="9217" width="14" style="51" customWidth="1"/>
    <col min="9218" max="9218" width="10.875" style="51"/>
    <col min="9219" max="9219" width="26.875" style="51" customWidth="1"/>
    <col min="9220" max="9220" width="25.625" style="51" customWidth="1"/>
    <col min="9221" max="9221" width="21.5" style="51" customWidth="1"/>
    <col min="9222" max="9222" width="20" style="51" customWidth="1"/>
    <col min="9223" max="9223" width="20.875" style="51" customWidth="1"/>
    <col min="9224" max="9224" width="19.5" style="51" customWidth="1"/>
    <col min="9225" max="9225" width="18.375" style="51" customWidth="1"/>
    <col min="9226" max="9226" width="17.5" style="51" customWidth="1"/>
    <col min="9227" max="9227" width="6.125" style="51" customWidth="1"/>
    <col min="9228" max="9472" width="10.875" style="51"/>
    <col min="9473" max="9473" width="14" style="51" customWidth="1"/>
    <col min="9474" max="9474" width="10.875" style="51"/>
    <col min="9475" max="9475" width="26.875" style="51" customWidth="1"/>
    <col min="9476" max="9476" width="25.625" style="51" customWidth="1"/>
    <col min="9477" max="9477" width="21.5" style="51" customWidth="1"/>
    <col min="9478" max="9478" width="20" style="51" customWidth="1"/>
    <col min="9479" max="9479" width="20.875" style="51" customWidth="1"/>
    <col min="9480" max="9480" width="19.5" style="51" customWidth="1"/>
    <col min="9481" max="9481" width="18.375" style="51" customWidth="1"/>
    <col min="9482" max="9482" width="17.5" style="51" customWidth="1"/>
    <col min="9483" max="9483" width="6.125" style="51" customWidth="1"/>
    <col min="9484" max="9728" width="10.875" style="51"/>
    <col min="9729" max="9729" width="14" style="51" customWidth="1"/>
    <col min="9730" max="9730" width="10.875" style="51"/>
    <col min="9731" max="9731" width="26.875" style="51" customWidth="1"/>
    <col min="9732" max="9732" width="25.625" style="51" customWidth="1"/>
    <col min="9733" max="9733" width="21.5" style="51" customWidth="1"/>
    <col min="9734" max="9734" width="20" style="51" customWidth="1"/>
    <col min="9735" max="9735" width="20.875" style="51" customWidth="1"/>
    <col min="9736" max="9736" width="19.5" style="51" customWidth="1"/>
    <col min="9737" max="9737" width="18.375" style="51" customWidth="1"/>
    <col min="9738" max="9738" width="17.5" style="51" customWidth="1"/>
    <col min="9739" max="9739" width="6.125" style="51" customWidth="1"/>
    <col min="9740" max="9984" width="10.875" style="51"/>
    <col min="9985" max="9985" width="14" style="51" customWidth="1"/>
    <col min="9986" max="9986" width="10.875" style="51"/>
    <col min="9987" max="9987" width="26.875" style="51" customWidth="1"/>
    <col min="9988" max="9988" width="25.625" style="51" customWidth="1"/>
    <col min="9989" max="9989" width="21.5" style="51" customWidth="1"/>
    <col min="9990" max="9990" width="20" style="51" customWidth="1"/>
    <col min="9991" max="9991" width="20.875" style="51" customWidth="1"/>
    <col min="9992" max="9992" width="19.5" style="51" customWidth="1"/>
    <col min="9993" max="9993" width="18.375" style="51" customWidth="1"/>
    <col min="9994" max="9994" width="17.5" style="51" customWidth="1"/>
    <col min="9995" max="9995" width="6.125" style="51" customWidth="1"/>
    <col min="9996" max="10240" width="10.875" style="51"/>
    <col min="10241" max="10241" width="14" style="51" customWidth="1"/>
    <col min="10242" max="10242" width="10.875" style="51"/>
    <col min="10243" max="10243" width="26.875" style="51" customWidth="1"/>
    <col min="10244" max="10244" width="25.625" style="51" customWidth="1"/>
    <col min="10245" max="10245" width="21.5" style="51" customWidth="1"/>
    <col min="10246" max="10246" width="20" style="51" customWidth="1"/>
    <col min="10247" max="10247" width="20.875" style="51" customWidth="1"/>
    <col min="10248" max="10248" width="19.5" style="51" customWidth="1"/>
    <col min="10249" max="10249" width="18.375" style="51" customWidth="1"/>
    <col min="10250" max="10250" width="17.5" style="51" customWidth="1"/>
    <col min="10251" max="10251" width="6.125" style="51" customWidth="1"/>
    <col min="10252" max="10496" width="10.875" style="51"/>
    <col min="10497" max="10497" width="14" style="51" customWidth="1"/>
    <col min="10498" max="10498" width="10.875" style="51"/>
    <col min="10499" max="10499" width="26.875" style="51" customWidth="1"/>
    <col min="10500" max="10500" width="25.625" style="51" customWidth="1"/>
    <col min="10501" max="10501" width="21.5" style="51" customWidth="1"/>
    <col min="10502" max="10502" width="20" style="51" customWidth="1"/>
    <col min="10503" max="10503" width="20.875" style="51" customWidth="1"/>
    <col min="10504" max="10504" width="19.5" style="51" customWidth="1"/>
    <col min="10505" max="10505" width="18.375" style="51" customWidth="1"/>
    <col min="10506" max="10506" width="17.5" style="51" customWidth="1"/>
    <col min="10507" max="10507" width="6.125" style="51" customWidth="1"/>
    <col min="10508" max="10752" width="10.875" style="51"/>
    <col min="10753" max="10753" width="14" style="51" customWidth="1"/>
    <col min="10754" max="10754" width="10.875" style="51"/>
    <col min="10755" max="10755" width="26.875" style="51" customWidth="1"/>
    <col min="10756" max="10756" width="25.625" style="51" customWidth="1"/>
    <col min="10757" max="10757" width="21.5" style="51" customWidth="1"/>
    <col min="10758" max="10758" width="20" style="51" customWidth="1"/>
    <col min="10759" max="10759" width="20.875" style="51" customWidth="1"/>
    <col min="10760" max="10760" width="19.5" style="51" customWidth="1"/>
    <col min="10761" max="10761" width="18.375" style="51" customWidth="1"/>
    <col min="10762" max="10762" width="17.5" style="51" customWidth="1"/>
    <col min="10763" max="10763" width="6.125" style="51" customWidth="1"/>
    <col min="10764" max="11008" width="10.875" style="51"/>
    <col min="11009" max="11009" width="14" style="51" customWidth="1"/>
    <col min="11010" max="11010" width="10.875" style="51"/>
    <col min="11011" max="11011" width="26.875" style="51" customWidth="1"/>
    <col min="11012" max="11012" width="25.625" style="51" customWidth="1"/>
    <col min="11013" max="11013" width="21.5" style="51" customWidth="1"/>
    <col min="11014" max="11014" width="20" style="51" customWidth="1"/>
    <col min="11015" max="11015" width="20.875" style="51" customWidth="1"/>
    <col min="11016" max="11016" width="19.5" style="51" customWidth="1"/>
    <col min="11017" max="11017" width="18.375" style="51" customWidth="1"/>
    <col min="11018" max="11018" width="17.5" style="51" customWidth="1"/>
    <col min="11019" max="11019" width="6.125" style="51" customWidth="1"/>
    <col min="11020" max="11264" width="10.875" style="51"/>
    <col min="11265" max="11265" width="14" style="51" customWidth="1"/>
    <col min="11266" max="11266" width="10.875" style="51"/>
    <col min="11267" max="11267" width="26.875" style="51" customWidth="1"/>
    <col min="11268" max="11268" width="25.625" style="51" customWidth="1"/>
    <col min="11269" max="11269" width="21.5" style="51" customWidth="1"/>
    <col min="11270" max="11270" width="20" style="51" customWidth="1"/>
    <col min="11271" max="11271" width="20.875" style="51" customWidth="1"/>
    <col min="11272" max="11272" width="19.5" style="51" customWidth="1"/>
    <col min="11273" max="11273" width="18.375" style="51" customWidth="1"/>
    <col min="11274" max="11274" width="17.5" style="51" customWidth="1"/>
    <col min="11275" max="11275" width="6.125" style="51" customWidth="1"/>
    <col min="11276" max="11520" width="10.875" style="51"/>
    <col min="11521" max="11521" width="14" style="51" customWidth="1"/>
    <col min="11522" max="11522" width="10.875" style="51"/>
    <col min="11523" max="11523" width="26.875" style="51" customWidth="1"/>
    <col min="11524" max="11524" width="25.625" style="51" customWidth="1"/>
    <col min="11525" max="11525" width="21.5" style="51" customWidth="1"/>
    <col min="11526" max="11526" width="20" style="51" customWidth="1"/>
    <col min="11527" max="11527" width="20.875" style="51" customWidth="1"/>
    <col min="11528" max="11528" width="19.5" style="51" customWidth="1"/>
    <col min="11529" max="11529" width="18.375" style="51" customWidth="1"/>
    <col min="11530" max="11530" width="17.5" style="51" customWidth="1"/>
    <col min="11531" max="11531" width="6.125" style="51" customWidth="1"/>
    <col min="11532" max="11776" width="10.875" style="51"/>
    <col min="11777" max="11777" width="14" style="51" customWidth="1"/>
    <col min="11778" max="11778" width="10.875" style="51"/>
    <col min="11779" max="11779" width="26.875" style="51" customWidth="1"/>
    <col min="11780" max="11780" width="25.625" style="51" customWidth="1"/>
    <col min="11781" max="11781" width="21.5" style="51" customWidth="1"/>
    <col min="11782" max="11782" width="20" style="51" customWidth="1"/>
    <col min="11783" max="11783" width="20.875" style="51" customWidth="1"/>
    <col min="11784" max="11784" width="19.5" style="51" customWidth="1"/>
    <col min="11785" max="11785" width="18.375" style="51" customWidth="1"/>
    <col min="11786" max="11786" width="17.5" style="51" customWidth="1"/>
    <col min="11787" max="11787" width="6.125" style="51" customWidth="1"/>
    <col min="11788" max="12032" width="10.875" style="51"/>
    <col min="12033" max="12033" width="14" style="51" customWidth="1"/>
    <col min="12034" max="12034" width="10.875" style="51"/>
    <col min="12035" max="12035" width="26.875" style="51" customWidth="1"/>
    <col min="12036" max="12036" width="25.625" style="51" customWidth="1"/>
    <col min="12037" max="12037" width="21.5" style="51" customWidth="1"/>
    <col min="12038" max="12038" width="20" style="51" customWidth="1"/>
    <col min="12039" max="12039" width="20.875" style="51" customWidth="1"/>
    <col min="12040" max="12040" width="19.5" style="51" customWidth="1"/>
    <col min="12041" max="12041" width="18.375" style="51" customWidth="1"/>
    <col min="12042" max="12042" width="17.5" style="51" customWidth="1"/>
    <col min="12043" max="12043" width="6.125" style="51" customWidth="1"/>
    <col min="12044" max="12288" width="10.875" style="51"/>
    <col min="12289" max="12289" width="14" style="51" customWidth="1"/>
    <col min="12290" max="12290" width="10.875" style="51"/>
    <col min="12291" max="12291" width="26.875" style="51" customWidth="1"/>
    <col min="12292" max="12292" width="25.625" style="51" customWidth="1"/>
    <col min="12293" max="12293" width="21.5" style="51" customWidth="1"/>
    <col min="12294" max="12294" width="20" style="51" customWidth="1"/>
    <col min="12295" max="12295" width="20.875" style="51" customWidth="1"/>
    <col min="12296" max="12296" width="19.5" style="51" customWidth="1"/>
    <col min="12297" max="12297" width="18.375" style="51" customWidth="1"/>
    <col min="12298" max="12298" width="17.5" style="51" customWidth="1"/>
    <col min="12299" max="12299" width="6.125" style="51" customWidth="1"/>
    <col min="12300" max="12544" width="10.875" style="51"/>
    <col min="12545" max="12545" width="14" style="51" customWidth="1"/>
    <col min="12546" max="12546" width="10.875" style="51"/>
    <col min="12547" max="12547" width="26.875" style="51" customWidth="1"/>
    <col min="12548" max="12548" width="25.625" style="51" customWidth="1"/>
    <col min="12549" max="12549" width="21.5" style="51" customWidth="1"/>
    <col min="12550" max="12550" width="20" style="51" customWidth="1"/>
    <col min="12551" max="12551" width="20.875" style="51" customWidth="1"/>
    <col min="12552" max="12552" width="19.5" style="51" customWidth="1"/>
    <col min="12553" max="12553" width="18.375" style="51" customWidth="1"/>
    <col min="12554" max="12554" width="17.5" style="51" customWidth="1"/>
    <col min="12555" max="12555" width="6.125" style="51" customWidth="1"/>
    <col min="12556" max="12800" width="10.875" style="51"/>
    <col min="12801" max="12801" width="14" style="51" customWidth="1"/>
    <col min="12802" max="12802" width="10.875" style="51"/>
    <col min="12803" max="12803" width="26.875" style="51" customWidth="1"/>
    <col min="12804" max="12804" width="25.625" style="51" customWidth="1"/>
    <col min="12805" max="12805" width="21.5" style="51" customWidth="1"/>
    <col min="12806" max="12806" width="20" style="51" customWidth="1"/>
    <col min="12807" max="12807" width="20.875" style="51" customWidth="1"/>
    <col min="12808" max="12808" width="19.5" style="51" customWidth="1"/>
    <col min="12809" max="12809" width="18.375" style="51" customWidth="1"/>
    <col min="12810" max="12810" width="17.5" style="51" customWidth="1"/>
    <col min="12811" max="12811" width="6.125" style="51" customWidth="1"/>
    <col min="12812" max="13056" width="10.875" style="51"/>
    <col min="13057" max="13057" width="14" style="51" customWidth="1"/>
    <col min="13058" max="13058" width="10.875" style="51"/>
    <col min="13059" max="13059" width="26.875" style="51" customWidth="1"/>
    <col min="13060" max="13060" width="25.625" style="51" customWidth="1"/>
    <col min="13061" max="13061" width="21.5" style="51" customWidth="1"/>
    <col min="13062" max="13062" width="20" style="51" customWidth="1"/>
    <col min="13063" max="13063" width="20.875" style="51" customWidth="1"/>
    <col min="13064" max="13064" width="19.5" style="51" customWidth="1"/>
    <col min="13065" max="13065" width="18.375" style="51" customWidth="1"/>
    <col min="13066" max="13066" width="17.5" style="51" customWidth="1"/>
    <col min="13067" max="13067" width="6.125" style="51" customWidth="1"/>
    <col min="13068" max="13312" width="10.875" style="51"/>
    <col min="13313" max="13313" width="14" style="51" customWidth="1"/>
    <col min="13314" max="13314" width="10.875" style="51"/>
    <col min="13315" max="13315" width="26.875" style="51" customWidth="1"/>
    <col min="13316" max="13316" width="25.625" style="51" customWidth="1"/>
    <col min="13317" max="13317" width="21.5" style="51" customWidth="1"/>
    <col min="13318" max="13318" width="20" style="51" customWidth="1"/>
    <col min="13319" max="13319" width="20.875" style="51" customWidth="1"/>
    <col min="13320" max="13320" width="19.5" style="51" customWidth="1"/>
    <col min="13321" max="13321" width="18.375" style="51" customWidth="1"/>
    <col min="13322" max="13322" width="17.5" style="51" customWidth="1"/>
    <col min="13323" max="13323" width="6.125" style="51" customWidth="1"/>
    <col min="13324" max="13568" width="10.875" style="51"/>
    <col min="13569" max="13569" width="14" style="51" customWidth="1"/>
    <col min="13570" max="13570" width="10.875" style="51"/>
    <col min="13571" max="13571" width="26.875" style="51" customWidth="1"/>
    <col min="13572" max="13572" width="25.625" style="51" customWidth="1"/>
    <col min="13573" max="13573" width="21.5" style="51" customWidth="1"/>
    <col min="13574" max="13574" width="20" style="51" customWidth="1"/>
    <col min="13575" max="13575" width="20.875" style="51" customWidth="1"/>
    <col min="13576" max="13576" width="19.5" style="51" customWidth="1"/>
    <col min="13577" max="13577" width="18.375" style="51" customWidth="1"/>
    <col min="13578" max="13578" width="17.5" style="51" customWidth="1"/>
    <col min="13579" max="13579" width="6.125" style="51" customWidth="1"/>
    <col min="13580" max="13824" width="10.875" style="51"/>
    <col min="13825" max="13825" width="14" style="51" customWidth="1"/>
    <col min="13826" max="13826" width="10.875" style="51"/>
    <col min="13827" max="13827" width="26.875" style="51" customWidth="1"/>
    <col min="13828" max="13828" width="25.625" style="51" customWidth="1"/>
    <col min="13829" max="13829" width="21.5" style="51" customWidth="1"/>
    <col min="13830" max="13830" width="20" style="51" customWidth="1"/>
    <col min="13831" max="13831" width="20.875" style="51" customWidth="1"/>
    <col min="13832" max="13832" width="19.5" style="51" customWidth="1"/>
    <col min="13833" max="13833" width="18.375" style="51" customWidth="1"/>
    <col min="13834" max="13834" width="17.5" style="51" customWidth="1"/>
    <col min="13835" max="13835" width="6.125" style="51" customWidth="1"/>
    <col min="13836" max="14080" width="10.875" style="51"/>
    <col min="14081" max="14081" width="14" style="51" customWidth="1"/>
    <col min="14082" max="14082" width="10.875" style="51"/>
    <col min="14083" max="14083" width="26.875" style="51" customWidth="1"/>
    <col min="14084" max="14084" width="25.625" style="51" customWidth="1"/>
    <col min="14085" max="14085" width="21.5" style="51" customWidth="1"/>
    <col min="14086" max="14086" width="20" style="51" customWidth="1"/>
    <col min="14087" max="14087" width="20.875" style="51" customWidth="1"/>
    <col min="14088" max="14088" width="19.5" style="51" customWidth="1"/>
    <col min="14089" max="14089" width="18.375" style="51" customWidth="1"/>
    <col min="14090" max="14090" width="17.5" style="51" customWidth="1"/>
    <col min="14091" max="14091" width="6.125" style="51" customWidth="1"/>
    <col min="14092" max="14336" width="10.875" style="51"/>
    <col min="14337" max="14337" width="14" style="51" customWidth="1"/>
    <col min="14338" max="14338" width="10.875" style="51"/>
    <col min="14339" max="14339" width="26.875" style="51" customWidth="1"/>
    <col min="14340" max="14340" width="25.625" style="51" customWidth="1"/>
    <col min="14341" max="14341" width="21.5" style="51" customWidth="1"/>
    <col min="14342" max="14342" width="20" style="51" customWidth="1"/>
    <col min="14343" max="14343" width="20.875" style="51" customWidth="1"/>
    <col min="14344" max="14344" width="19.5" style="51" customWidth="1"/>
    <col min="14345" max="14345" width="18.375" style="51" customWidth="1"/>
    <col min="14346" max="14346" width="17.5" style="51" customWidth="1"/>
    <col min="14347" max="14347" width="6.125" style="51" customWidth="1"/>
    <col min="14348" max="14592" width="10.875" style="51"/>
    <col min="14593" max="14593" width="14" style="51" customWidth="1"/>
    <col min="14594" max="14594" width="10.875" style="51"/>
    <col min="14595" max="14595" width="26.875" style="51" customWidth="1"/>
    <col min="14596" max="14596" width="25.625" style="51" customWidth="1"/>
    <col min="14597" max="14597" width="21.5" style="51" customWidth="1"/>
    <col min="14598" max="14598" width="20" style="51" customWidth="1"/>
    <col min="14599" max="14599" width="20.875" style="51" customWidth="1"/>
    <col min="14600" max="14600" width="19.5" style="51" customWidth="1"/>
    <col min="14601" max="14601" width="18.375" style="51" customWidth="1"/>
    <col min="14602" max="14602" width="17.5" style="51" customWidth="1"/>
    <col min="14603" max="14603" width="6.125" style="51" customWidth="1"/>
    <col min="14604" max="14848" width="10.875" style="51"/>
    <col min="14849" max="14849" width="14" style="51" customWidth="1"/>
    <col min="14850" max="14850" width="10.875" style="51"/>
    <col min="14851" max="14851" width="26.875" style="51" customWidth="1"/>
    <col min="14852" max="14852" width="25.625" style="51" customWidth="1"/>
    <col min="14853" max="14853" width="21.5" style="51" customWidth="1"/>
    <col min="14854" max="14854" width="20" style="51" customWidth="1"/>
    <col min="14855" max="14855" width="20.875" style="51" customWidth="1"/>
    <col min="14856" max="14856" width="19.5" style="51" customWidth="1"/>
    <col min="14857" max="14857" width="18.375" style="51" customWidth="1"/>
    <col min="14858" max="14858" width="17.5" style="51" customWidth="1"/>
    <col min="14859" max="14859" width="6.125" style="51" customWidth="1"/>
    <col min="14860" max="15104" width="10.875" style="51"/>
    <col min="15105" max="15105" width="14" style="51" customWidth="1"/>
    <col min="15106" max="15106" width="10.875" style="51"/>
    <col min="15107" max="15107" width="26.875" style="51" customWidth="1"/>
    <col min="15108" max="15108" width="25.625" style="51" customWidth="1"/>
    <col min="15109" max="15109" width="21.5" style="51" customWidth="1"/>
    <col min="15110" max="15110" width="20" style="51" customWidth="1"/>
    <col min="15111" max="15111" width="20.875" style="51" customWidth="1"/>
    <col min="15112" max="15112" width="19.5" style="51" customWidth="1"/>
    <col min="15113" max="15113" width="18.375" style="51" customWidth="1"/>
    <col min="15114" max="15114" width="17.5" style="51" customWidth="1"/>
    <col min="15115" max="15115" width="6.125" style="51" customWidth="1"/>
    <col min="15116" max="15360" width="10.875" style="51"/>
    <col min="15361" max="15361" width="14" style="51" customWidth="1"/>
    <col min="15362" max="15362" width="10.875" style="51"/>
    <col min="15363" max="15363" width="26.875" style="51" customWidth="1"/>
    <col min="15364" max="15364" width="25.625" style="51" customWidth="1"/>
    <col min="15365" max="15365" width="21.5" style="51" customWidth="1"/>
    <col min="15366" max="15366" width="20" style="51" customWidth="1"/>
    <col min="15367" max="15367" width="20.875" style="51" customWidth="1"/>
    <col min="15368" max="15368" width="19.5" style="51" customWidth="1"/>
    <col min="15369" max="15369" width="18.375" style="51" customWidth="1"/>
    <col min="15370" max="15370" width="17.5" style="51" customWidth="1"/>
    <col min="15371" max="15371" width="6.125" style="51" customWidth="1"/>
    <col min="15372" max="15616" width="10.875" style="51"/>
    <col min="15617" max="15617" width="14" style="51" customWidth="1"/>
    <col min="15618" max="15618" width="10.875" style="51"/>
    <col min="15619" max="15619" width="26.875" style="51" customWidth="1"/>
    <col min="15620" max="15620" width="25.625" style="51" customWidth="1"/>
    <col min="15621" max="15621" width="21.5" style="51" customWidth="1"/>
    <col min="15622" max="15622" width="20" style="51" customWidth="1"/>
    <col min="15623" max="15623" width="20.875" style="51" customWidth="1"/>
    <col min="15624" max="15624" width="19.5" style="51" customWidth="1"/>
    <col min="15625" max="15625" width="18.375" style="51" customWidth="1"/>
    <col min="15626" max="15626" width="17.5" style="51" customWidth="1"/>
    <col min="15627" max="15627" width="6.125" style="51" customWidth="1"/>
    <col min="15628" max="15872" width="10.875" style="51"/>
    <col min="15873" max="15873" width="14" style="51" customWidth="1"/>
    <col min="15874" max="15874" width="10.875" style="51"/>
    <col min="15875" max="15875" width="26.875" style="51" customWidth="1"/>
    <col min="15876" max="15876" width="25.625" style="51" customWidth="1"/>
    <col min="15877" max="15877" width="21.5" style="51" customWidth="1"/>
    <col min="15878" max="15878" width="20" style="51" customWidth="1"/>
    <col min="15879" max="15879" width="20.875" style="51" customWidth="1"/>
    <col min="15880" max="15880" width="19.5" style="51" customWidth="1"/>
    <col min="15881" max="15881" width="18.375" style="51" customWidth="1"/>
    <col min="15882" max="15882" width="17.5" style="51" customWidth="1"/>
    <col min="15883" max="15883" width="6.125" style="51" customWidth="1"/>
    <col min="15884" max="16128" width="10.875" style="51"/>
    <col min="16129" max="16129" width="14" style="51" customWidth="1"/>
    <col min="16130" max="16130" width="10.875" style="51"/>
    <col min="16131" max="16131" width="26.875" style="51" customWidth="1"/>
    <col min="16132" max="16132" width="25.625" style="51" customWidth="1"/>
    <col min="16133" max="16133" width="21.5" style="51" customWidth="1"/>
    <col min="16134" max="16134" width="20" style="51" customWidth="1"/>
    <col min="16135" max="16135" width="20.875" style="51" customWidth="1"/>
    <col min="16136" max="16136" width="19.5" style="51" customWidth="1"/>
    <col min="16137" max="16137" width="18.375" style="51" customWidth="1"/>
    <col min="16138" max="16138" width="17.5" style="51" customWidth="1"/>
    <col min="16139" max="16139" width="6.125" style="51" customWidth="1"/>
    <col min="16140" max="16384" width="10.875" style="51"/>
  </cols>
  <sheetData>
    <row r="1" spans="1:14" ht="20.100000000000001" customHeight="1" thickBot="1" x14ac:dyDescent="0.25">
      <c r="G1" s="52"/>
      <c r="H1" s="52"/>
      <c r="I1" s="52"/>
      <c r="J1" s="53"/>
    </row>
    <row r="2" spans="1:14" ht="20.100000000000001" customHeight="1" x14ac:dyDescent="0.25">
      <c r="A2" s="54"/>
      <c r="B2" s="55"/>
      <c r="C2" s="56"/>
      <c r="D2" s="57" t="s">
        <v>31</v>
      </c>
      <c r="E2" s="57"/>
      <c r="F2" s="57"/>
      <c r="G2" s="58"/>
      <c r="H2" s="58"/>
      <c r="I2" s="58"/>
      <c r="J2" s="59"/>
    </row>
    <row r="3" spans="1:14" ht="42" customHeight="1" x14ac:dyDescent="0.2">
      <c r="A3" s="237"/>
      <c r="B3" s="238"/>
      <c r="C3" s="239"/>
      <c r="D3" s="237" t="s">
        <v>82</v>
      </c>
      <c r="E3" s="240"/>
      <c r="F3" s="240"/>
      <c r="G3" s="240"/>
      <c r="H3" s="240"/>
      <c r="I3" s="241"/>
      <c r="J3" s="60"/>
    </row>
    <row r="4" spans="1:14" ht="20.100000000000001" customHeight="1" thickBot="1" x14ac:dyDescent="0.25">
      <c r="A4" s="61"/>
      <c r="B4" s="62"/>
      <c r="C4" s="63"/>
      <c r="D4" s="64"/>
      <c r="E4" s="65"/>
      <c r="F4" s="66"/>
      <c r="G4" s="67"/>
      <c r="H4" s="68"/>
      <c r="I4" s="67"/>
      <c r="J4" s="69"/>
    </row>
    <row r="5" spans="1:14" ht="20.100000000000001" customHeight="1" thickBot="1" x14ac:dyDescent="0.25">
      <c r="B5" s="70"/>
      <c r="C5" s="70"/>
      <c r="D5" s="71"/>
      <c r="E5" s="71"/>
      <c r="F5" s="71"/>
      <c r="G5" s="72"/>
      <c r="H5" s="72"/>
      <c r="I5" s="72"/>
      <c r="J5" s="52"/>
    </row>
    <row r="6" spans="1:14" ht="20.100000000000001" customHeight="1" x14ac:dyDescent="0.25">
      <c r="A6" s="73" t="s">
        <v>33</v>
      </c>
      <c r="B6" s="57" t="s">
        <v>4</v>
      </c>
      <c r="C6" s="57"/>
      <c r="D6" s="57"/>
      <c r="E6" s="57"/>
      <c r="F6" s="57"/>
      <c r="G6" s="58"/>
      <c r="H6" s="58"/>
      <c r="I6" s="58"/>
      <c r="J6" s="74" t="s">
        <v>5</v>
      </c>
    </row>
    <row r="7" spans="1:14" ht="20.100000000000001" customHeight="1" thickBot="1" x14ac:dyDescent="0.25">
      <c r="A7" s="75">
        <v>3</v>
      </c>
      <c r="B7" s="242" t="s">
        <v>35</v>
      </c>
      <c r="C7" s="243"/>
      <c r="D7" s="243"/>
      <c r="E7" s="243"/>
      <c r="F7" s="243"/>
      <c r="G7" s="243"/>
      <c r="H7" s="243"/>
      <c r="I7" s="244"/>
      <c r="J7" s="76" t="s">
        <v>36</v>
      </c>
    </row>
    <row r="8" spans="1:14" ht="20.100000000000001" customHeight="1" x14ac:dyDescent="0.2">
      <c r="G8" s="52"/>
      <c r="H8" s="52"/>
      <c r="I8" s="52"/>
      <c r="J8" s="77"/>
    </row>
    <row r="9" spans="1:14" ht="20.100000000000001" customHeight="1" thickBot="1" x14ac:dyDescent="0.25">
      <c r="A9" s="51" t="s">
        <v>37</v>
      </c>
      <c r="G9" s="52"/>
      <c r="H9" s="52"/>
      <c r="I9" s="52"/>
      <c r="J9" s="52"/>
    </row>
    <row r="10" spans="1:14" ht="20.100000000000001" customHeight="1" thickBot="1" x14ac:dyDescent="0.25">
      <c r="A10" s="78" t="s">
        <v>38</v>
      </c>
      <c r="B10" s="79"/>
      <c r="C10" s="78"/>
      <c r="D10" s="79"/>
      <c r="E10" s="80"/>
      <c r="F10" s="80" t="s">
        <v>39</v>
      </c>
      <c r="G10" s="81" t="s">
        <v>40</v>
      </c>
      <c r="H10" s="81" t="s">
        <v>41</v>
      </c>
      <c r="I10" s="81" t="s">
        <v>42</v>
      </c>
      <c r="J10" s="52"/>
    </row>
    <row r="11" spans="1:14" ht="20.100000000000001" customHeight="1" x14ac:dyDescent="0.2">
      <c r="A11" s="82" t="s">
        <v>43</v>
      </c>
      <c r="B11" s="83"/>
      <c r="C11" s="84"/>
      <c r="D11" s="84"/>
      <c r="E11" s="85"/>
      <c r="F11" s="86" t="s">
        <v>44</v>
      </c>
      <c r="G11" s="87">
        <v>46417797.999999993</v>
      </c>
      <c r="H11" s="87">
        <f t="shared" ref="H11:H16" si="0">370*8*0.6</f>
        <v>1776</v>
      </c>
      <c r="I11" s="88">
        <f t="shared" ref="I11:I14" si="1">G11/H11</f>
        <v>26136.147522522519</v>
      </c>
      <c r="J11" s="89"/>
    </row>
    <row r="12" spans="1:14" ht="20.100000000000001" customHeight="1" thickBot="1" x14ac:dyDescent="0.25">
      <c r="A12" s="90" t="s">
        <v>45</v>
      </c>
      <c r="B12" s="84"/>
      <c r="C12" s="84"/>
      <c r="D12" s="84"/>
      <c r="E12" s="85"/>
      <c r="F12" s="91" t="s">
        <v>46</v>
      </c>
      <c r="G12" s="92">
        <v>900000</v>
      </c>
      <c r="H12" s="92">
        <f t="shared" si="0"/>
        <v>1776</v>
      </c>
      <c r="I12" s="93">
        <f t="shared" si="1"/>
        <v>506.75675675675677</v>
      </c>
      <c r="J12" s="53"/>
    </row>
    <row r="13" spans="1:14" ht="20.100000000000001" customHeight="1" x14ac:dyDescent="0.2">
      <c r="A13" s="90" t="s">
        <v>47</v>
      </c>
      <c r="B13" s="84"/>
      <c r="C13" s="84"/>
      <c r="D13" s="84"/>
      <c r="E13" s="85"/>
      <c r="F13" s="91" t="s">
        <v>48</v>
      </c>
      <c r="G13" s="92">
        <v>800000</v>
      </c>
      <c r="H13" s="92">
        <f t="shared" si="0"/>
        <v>1776</v>
      </c>
      <c r="I13" s="93">
        <f t="shared" si="1"/>
        <v>450.45045045045043</v>
      </c>
      <c r="J13" s="53"/>
      <c r="N13" s="94"/>
    </row>
    <row r="14" spans="1:14" ht="20.100000000000001" customHeight="1" x14ac:dyDescent="0.2">
      <c r="A14" s="90" t="s">
        <v>49</v>
      </c>
      <c r="B14" s="84"/>
      <c r="C14" s="84"/>
      <c r="D14" s="84"/>
      <c r="E14" s="85"/>
      <c r="F14" s="91" t="s">
        <v>48</v>
      </c>
      <c r="G14" s="92">
        <v>750000</v>
      </c>
      <c r="H14" s="92">
        <f t="shared" si="0"/>
        <v>1776</v>
      </c>
      <c r="I14" s="93">
        <f t="shared" si="1"/>
        <v>422.29729729729729</v>
      </c>
      <c r="J14" s="53"/>
    </row>
    <row r="15" spans="1:14" ht="20.100000000000001" customHeight="1" x14ac:dyDescent="0.2">
      <c r="A15" s="90" t="s">
        <v>50</v>
      </c>
      <c r="B15" s="84"/>
      <c r="C15" s="84"/>
      <c r="D15" s="84"/>
      <c r="E15" s="85"/>
      <c r="F15" s="91" t="s">
        <v>51</v>
      </c>
      <c r="G15" s="92">
        <v>250000</v>
      </c>
      <c r="H15" s="92">
        <f t="shared" si="0"/>
        <v>1776</v>
      </c>
      <c r="I15" s="93">
        <f>G15/H15</f>
        <v>140.76576576576576</v>
      </c>
      <c r="J15" s="53"/>
    </row>
    <row r="16" spans="1:14" ht="20.100000000000001" customHeight="1" x14ac:dyDescent="0.2">
      <c r="A16" s="90" t="s">
        <v>52</v>
      </c>
      <c r="B16" s="84"/>
      <c r="C16" s="84"/>
      <c r="D16" s="84"/>
      <c r="E16" s="85"/>
      <c r="F16" s="91" t="s">
        <v>53</v>
      </c>
      <c r="G16" s="92">
        <f>[1]Batimetria!I40</f>
        <v>2430750</v>
      </c>
      <c r="H16" s="92">
        <f t="shared" si="0"/>
        <v>1776</v>
      </c>
      <c r="I16" s="93">
        <f>G16/H16</f>
        <v>1368.6655405405406</v>
      </c>
      <c r="J16" s="53"/>
    </row>
    <row r="17" spans="1:10" ht="20.100000000000001" customHeight="1" x14ac:dyDescent="0.2">
      <c r="A17" s="90"/>
      <c r="B17" s="84"/>
      <c r="C17" s="84"/>
      <c r="D17" s="84"/>
      <c r="E17" s="85"/>
      <c r="F17" s="91"/>
      <c r="G17" s="92"/>
      <c r="H17" s="92"/>
      <c r="I17" s="93"/>
      <c r="J17" s="53"/>
    </row>
    <row r="18" spans="1:10" ht="20.100000000000001" customHeight="1" thickBot="1" x14ac:dyDescent="0.25">
      <c r="A18" s="95"/>
      <c r="B18" s="64"/>
      <c r="C18" s="64"/>
      <c r="D18" s="64"/>
      <c r="E18" s="96"/>
      <c r="F18" s="97"/>
      <c r="G18" s="98"/>
      <c r="H18" s="98"/>
      <c r="I18" s="99"/>
      <c r="J18" s="53"/>
    </row>
    <row r="19" spans="1:10" ht="20.100000000000001" customHeight="1" thickBot="1" x14ac:dyDescent="0.3">
      <c r="F19" s="100"/>
      <c r="G19" s="53"/>
      <c r="H19" s="53"/>
      <c r="I19" s="101" t="s">
        <v>54</v>
      </c>
      <c r="J19" s="102">
        <f>SUM(I11:I18)</f>
        <v>29025.083333333328</v>
      </c>
    </row>
    <row r="20" spans="1:10" ht="20.100000000000001" customHeight="1" x14ac:dyDescent="0.2">
      <c r="G20" s="52"/>
      <c r="H20" s="52"/>
      <c r="I20" s="52"/>
      <c r="J20" s="52"/>
    </row>
    <row r="21" spans="1:10" ht="20.100000000000001" customHeight="1" thickBot="1" x14ac:dyDescent="0.25">
      <c r="A21" s="51" t="s">
        <v>55</v>
      </c>
      <c r="G21" s="52"/>
      <c r="H21" s="52"/>
      <c r="I21" s="52"/>
      <c r="J21" s="52"/>
    </row>
    <row r="22" spans="1:10" ht="15.75" thickBot="1" x14ac:dyDescent="0.25">
      <c r="A22" s="103" t="s">
        <v>38</v>
      </c>
      <c r="B22" s="103"/>
      <c r="C22" s="103"/>
      <c r="D22" s="103"/>
      <c r="E22" s="103"/>
      <c r="F22" s="104" t="s">
        <v>56</v>
      </c>
      <c r="G22" s="105" t="s">
        <v>57</v>
      </c>
      <c r="H22" s="106" t="s">
        <v>58</v>
      </c>
      <c r="I22" s="105" t="s">
        <v>42</v>
      </c>
      <c r="J22" s="53"/>
    </row>
    <row r="23" spans="1:10" ht="20.100000000000001" customHeight="1" x14ac:dyDescent="0.2">
      <c r="A23" s="82" t="s">
        <v>59</v>
      </c>
      <c r="B23" s="83"/>
      <c r="C23" s="83"/>
      <c r="D23" s="83"/>
      <c r="E23" s="107"/>
      <c r="F23" s="108" t="s">
        <v>60</v>
      </c>
      <c r="G23" s="109">
        <v>9500</v>
      </c>
      <c r="H23" s="110">
        <v>0.23</v>
      </c>
      <c r="I23" s="111">
        <f t="shared" ref="I23:I28" si="2">G23*H23</f>
        <v>2185</v>
      </c>
      <c r="J23" s="53"/>
    </row>
    <row r="24" spans="1:10" ht="20.100000000000001" customHeight="1" x14ac:dyDescent="0.2">
      <c r="A24" s="90" t="s">
        <v>61</v>
      </c>
      <c r="B24" s="84"/>
      <c r="C24" s="84"/>
      <c r="D24" s="84"/>
      <c r="E24" s="85"/>
      <c r="F24" s="112" t="s">
        <v>60</v>
      </c>
      <c r="G24" s="113">
        <v>9500</v>
      </c>
      <c r="H24" s="114">
        <v>0.1</v>
      </c>
      <c r="I24" s="115">
        <f t="shared" si="2"/>
        <v>950</v>
      </c>
      <c r="J24" s="53"/>
    </row>
    <row r="25" spans="1:10" ht="20.100000000000001" customHeight="1" x14ac:dyDescent="0.2">
      <c r="A25" s="90" t="s">
        <v>62</v>
      </c>
      <c r="B25" s="84"/>
      <c r="C25" s="84"/>
      <c r="D25" s="84"/>
      <c r="E25" s="85"/>
      <c r="F25" s="112" t="s">
        <v>60</v>
      </c>
      <c r="G25" s="116">
        <v>10500</v>
      </c>
      <c r="H25" s="114">
        <v>7.0000000000000007E-2</v>
      </c>
      <c r="I25" s="115">
        <f t="shared" si="2"/>
        <v>735.00000000000011</v>
      </c>
      <c r="J25" s="53"/>
    </row>
    <row r="26" spans="1:10" ht="20.100000000000001" customHeight="1" x14ac:dyDescent="0.2">
      <c r="A26" s="90" t="s">
        <v>63</v>
      </c>
      <c r="B26" s="84"/>
      <c r="C26" s="84"/>
      <c r="D26" s="84"/>
      <c r="E26" s="85"/>
      <c r="F26" s="112" t="s">
        <v>64</v>
      </c>
      <c r="G26" s="116">
        <v>55000</v>
      </c>
      <c r="H26" s="114">
        <v>7.0000000000000001E-3</v>
      </c>
      <c r="I26" s="115">
        <f t="shared" si="2"/>
        <v>385</v>
      </c>
      <c r="J26" s="53"/>
    </row>
    <row r="27" spans="1:10" ht="20.100000000000001" customHeight="1" x14ac:dyDescent="0.2">
      <c r="A27" s="90" t="s">
        <v>65</v>
      </c>
      <c r="B27" s="84"/>
      <c r="C27" s="84"/>
      <c r="D27" s="84"/>
      <c r="E27" s="85"/>
      <c r="F27" s="112" t="s">
        <v>66</v>
      </c>
      <c r="G27" s="116">
        <v>6000</v>
      </c>
      <c r="H27" s="114">
        <v>0.01</v>
      </c>
      <c r="I27" s="115">
        <f t="shared" si="2"/>
        <v>60</v>
      </c>
      <c r="J27" s="53"/>
    </row>
    <row r="28" spans="1:10" ht="20.100000000000001" customHeight="1" x14ac:dyDescent="0.2">
      <c r="A28" s="90" t="s">
        <v>67</v>
      </c>
      <c r="B28" s="84"/>
      <c r="C28" s="84"/>
      <c r="D28" s="84"/>
      <c r="E28" s="85"/>
      <c r="F28" s="112" t="s">
        <v>66</v>
      </c>
      <c r="G28" s="116">
        <v>50000</v>
      </c>
      <c r="H28" s="114">
        <v>0.01</v>
      </c>
      <c r="I28" s="115">
        <f t="shared" si="2"/>
        <v>500</v>
      </c>
      <c r="J28" s="53"/>
    </row>
    <row r="29" spans="1:10" ht="20.100000000000001" customHeight="1" thickBot="1" x14ac:dyDescent="0.25">
      <c r="A29" s="95"/>
      <c r="B29" s="64"/>
      <c r="C29" s="64"/>
      <c r="D29" s="64"/>
      <c r="E29" s="96"/>
      <c r="F29" s="117"/>
      <c r="G29" s="118"/>
      <c r="H29" s="119"/>
      <c r="I29" s="120"/>
      <c r="J29" s="53"/>
    </row>
    <row r="30" spans="1:10" ht="20.100000000000001" customHeight="1" thickBot="1" x14ac:dyDescent="0.3">
      <c r="F30" s="100"/>
      <c r="G30" s="53"/>
      <c r="H30" s="53"/>
      <c r="I30" s="121" t="s">
        <v>54</v>
      </c>
      <c r="J30" s="102">
        <f>SUM(I23:I28)</f>
        <v>4815</v>
      </c>
    </row>
    <row r="31" spans="1:10" ht="20.100000000000001" customHeight="1" x14ac:dyDescent="0.2">
      <c r="G31" s="52"/>
      <c r="H31" s="52"/>
      <c r="I31" s="52"/>
      <c r="J31" s="52"/>
    </row>
    <row r="32" spans="1:10" ht="20.100000000000001" customHeight="1" thickBot="1" x14ac:dyDescent="0.25">
      <c r="A32" s="51" t="s">
        <v>68</v>
      </c>
      <c r="G32" s="52"/>
      <c r="H32" s="52"/>
      <c r="I32" s="52"/>
      <c r="J32" s="52"/>
    </row>
    <row r="33" spans="1:10" ht="20.100000000000001" customHeight="1" thickBot="1" x14ac:dyDescent="0.25">
      <c r="A33" s="103" t="s">
        <v>69</v>
      </c>
      <c r="B33" s="103"/>
      <c r="C33" s="103"/>
      <c r="D33" s="78"/>
      <c r="E33" s="79"/>
      <c r="F33" s="80" t="s">
        <v>56</v>
      </c>
      <c r="G33" s="122" t="s">
        <v>57</v>
      </c>
      <c r="H33" s="122" t="s">
        <v>41</v>
      </c>
      <c r="I33" s="122" t="s">
        <v>42</v>
      </c>
      <c r="J33" s="52"/>
    </row>
    <row r="34" spans="1:10" ht="20.100000000000001" customHeight="1" x14ac:dyDescent="0.2">
      <c r="A34" s="82"/>
      <c r="B34" s="83"/>
      <c r="C34" s="83"/>
      <c r="D34" s="83"/>
      <c r="E34" s="83"/>
      <c r="F34" s="123"/>
      <c r="G34" s="124"/>
      <c r="H34" s="125"/>
      <c r="I34" s="124"/>
      <c r="J34" s="53"/>
    </row>
    <row r="35" spans="1:10" ht="20.100000000000001" customHeight="1" x14ac:dyDescent="0.2">
      <c r="A35" s="90"/>
      <c r="B35" s="84"/>
      <c r="C35" s="84"/>
      <c r="D35" s="84"/>
      <c r="E35" s="84"/>
      <c r="F35" s="86"/>
      <c r="G35" s="126"/>
      <c r="H35" s="127"/>
      <c r="I35" s="126"/>
      <c r="J35" s="53"/>
    </row>
    <row r="36" spans="1:10" ht="20.100000000000001" customHeight="1" x14ac:dyDescent="0.2">
      <c r="A36" s="90"/>
      <c r="B36" s="84"/>
      <c r="C36" s="84"/>
      <c r="D36" s="84"/>
      <c r="E36" s="84"/>
      <c r="F36" s="86"/>
      <c r="G36" s="126"/>
      <c r="H36" s="126"/>
      <c r="I36" s="126"/>
      <c r="J36" s="53"/>
    </row>
    <row r="37" spans="1:10" ht="20.100000000000001" customHeight="1" thickBot="1" x14ac:dyDescent="0.25">
      <c r="A37" s="95"/>
      <c r="B37" s="64"/>
      <c r="C37" s="64"/>
      <c r="D37" s="64"/>
      <c r="E37" s="128"/>
      <c r="F37" s="97"/>
      <c r="G37" s="129"/>
      <c r="H37" s="129"/>
      <c r="I37" s="129"/>
      <c r="J37" s="53"/>
    </row>
    <row r="38" spans="1:10" ht="20.100000000000001" customHeight="1" thickBot="1" x14ac:dyDescent="0.3">
      <c r="E38" s="100"/>
      <c r="F38" s="100"/>
      <c r="G38" s="53"/>
      <c r="H38" s="53"/>
      <c r="I38" s="121" t="s">
        <v>54</v>
      </c>
      <c r="J38" s="102">
        <f>SUM(I34:I37)</f>
        <v>0</v>
      </c>
    </row>
    <row r="39" spans="1:10" ht="20.100000000000001" customHeight="1" x14ac:dyDescent="0.2">
      <c r="G39" s="52"/>
      <c r="H39" s="52"/>
      <c r="I39" s="52"/>
      <c r="J39" s="52"/>
    </row>
    <row r="40" spans="1:10" ht="20.100000000000001" customHeight="1" thickBot="1" x14ac:dyDescent="0.25">
      <c r="A40" s="51" t="s">
        <v>70</v>
      </c>
      <c r="G40" s="52"/>
      <c r="H40" s="52"/>
      <c r="I40" s="52"/>
      <c r="J40" s="52"/>
    </row>
    <row r="41" spans="1:10" ht="20.100000000000001" customHeight="1" thickBot="1" x14ac:dyDescent="0.25">
      <c r="A41" s="245" t="s">
        <v>71</v>
      </c>
      <c r="B41" s="246"/>
      <c r="C41" s="247"/>
      <c r="D41" s="103" t="s">
        <v>72</v>
      </c>
      <c r="E41" s="103" t="s">
        <v>73</v>
      </c>
      <c r="F41" s="103" t="s">
        <v>74</v>
      </c>
      <c r="G41" s="122" t="s">
        <v>75</v>
      </c>
      <c r="H41" s="122" t="s">
        <v>41</v>
      </c>
      <c r="I41" s="122" t="s">
        <v>42</v>
      </c>
      <c r="J41" s="52"/>
    </row>
    <row r="42" spans="1:10" ht="20.100000000000001" customHeight="1" x14ac:dyDescent="0.2">
      <c r="A42" s="130" t="s">
        <v>76</v>
      </c>
      <c r="B42" s="131"/>
      <c r="C42" s="132"/>
      <c r="D42" s="133">
        <f>2500000/30*1.05</f>
        <v>87500</v>
      </c>
      <c r="E42" s="134">
        <f t="shared" ref="E42:E43" si="3">ROUND(D42*0.64,2)</f>
        <v>56000</v>
      </c>
      <c r="F42" s="134">
        <f>+D42+E42</f>
        <v>143500</v>
      </c>
      <c r="G42" s="135">
        <v>1</v>
      </c>
      <c r="H42" s="135">
        <f t="shared" ref="H42:H46" si="4">450*8*0.6</f>
        <v>2160</v>
      </c>
      <c r="I42" s="135">
        <f>+F42*G42/H42</f>
        <v>66.43518518518519</v>
      </c>
      <c r="J42" s="53"/>
    </row>
    <row r="43" spans="1:10" ht="20.100000000000001" customHeight="1" x14ac:dyDescent="0.2">
      <c r="A43" s="90" t="s">
        <v>77</v>
      </c>
      <c r="B43" s="84"/>
      <c r="C43" s="84"/>
      <c r="D43" s="136">
        <f>2000000/30*1.05</f>
        <v>70000.000000000015</v>
      </c>
      <c r="E43" s="134">
        <f t="shared" si="3"/>
        <v>44800</v>
      </c>
      <c r="F43" s="134">
        <f>D43+E43</f>
        <v>114800.00000000001</v>
      </c>
      <c r="G43" s="137">
        <v>1</v>
      </c>
      <c r="H43" s="135">
        <f t="shared" si="4"/>
        <v>2160</v>
      </c>
      <c r="I43" s="135">
        <f>F43*G43/H43</f>
        <v>53.148148148148152</v>
      </c>
      <c r="J43" s="53"/>
    </row>
    <row r="44" spans="1:10" ht="20.100000000000001" customHeight="1" x14ac:dyDescent="0.2">
      <c r="A44" s="90" t="s">
        <v>78</v>
      </c>
      <c r="B44" s="84"/>
      <c r="C44" s="84"/>
      <c r="D44" s="136">
        <f>2000000/30*1.05</f>
        <v>70000.000000000015</v>
      </c>
      <c r="E44" s="134">
        <f>ROUND(D44*0.64,2)</f>
        <v>44800</v>
      </c>
      <c r="F44" s="134">
        <f>D44+E44</f>
        <v>114800.00000000001</v>
      </c>
      <c r="G44" s="137">
        <v>1</v>
      </c>
      <c r="H44" s="135">
        <f t="shared" si="4"/>
        <v>2160</v>
      </c>
      <c r="I44" s="135">
        <f>F44*G44/H44</f>
        <v>53.148148148148152</v>
      </c>
      <c r="J44" s="53"/>
    </row>
    <row r="45" spans="1:10" ht="20.100000000000001" customHeight="1" x14ac:dyDescent="0.2">
      <c r="A45" s="138" t="s">
        <v>79</v>
      </c>
      <c r="B45" s="131"/>
      <c r="C45" s="131"/>
      <c r="D45" s="136">
        <f>2000000/30*1.05</f>
        <v>70000.000000000015</v>
      </c>
      <c r="E45" s="134">
        <f>ROUND(D45*0.64,2)</f>
        <v>44800</v>
      </c>
      <c r="F45" s="134">
        <f>D45+E45</f>
        <v>114800.00000000001</v>
      </c>
      <c r="G45" s="139">
        <v>1</v>
      </c>
      <c r="H45" s="135">
        <f>450*8*0.6</f>
        <v>2160</v>
      </c>
      <c r="I45" s="135">
        <f>F45*G45/H45</f>
        <v>53.148148148148152</v>
      </c>
      <c r="J45" s="53"/>
    </row>
    <row r="46" spans="1:10" ht="20.100000000000001" customHeight="1" x14ac:dyDescent="0.2">
      <c r="A46" s="130" t="s">
        <v>80</v>
      </c>
      <c r="B46" s="131"/>
      <c r="C46" s="131"/>
      <c r="D46" s="140">
        <f>800000/30*1.05</f>
        <v>28000.000000000004</v>
      </c>
      <c r="E46" s="134">
        <f>ROUND(D46*0.64,2)</f>
        <v>17920</v>
      </c>
      <c r="F46" s="134">
        <f>D46+E46</f>
        <v>45920</v>
      </c>
      <c r="G46" s="139">
        <v>4</v>
      </c>
      <c r="H46" s="135">
        <f t="shared" si="4"/>
        <v>2160</v>
      </c>
      <c r="I46" s="135">
        <f>F46*G46/H46</f>
        <v>85.037037037037038</v>
      </c>
      <c r="J46" s="53"/>
    </row>
    <row r="47" spans="1:10" ht="20.100000000000001" customHeight="1" x14ac:dyDescent="0.2">
      <c r="A47" s="130"/>
      <c r="B47" s="131"/>
      <c r="C47" s="131"/>
      <c r="D47" s="140"/>
      <c r="E47" s="134"/>
      <c r="F47" s="134"/>
      <c r="G47" s="139"/>
      <c r="H47" s="135"/>
      <c r="I47" s="135"/>
      <c r="J47" s="53"/>
    </row>
    <row r="48" spans="1:10" ht="20.100000000000001" customHeight="1" thickBot="1" x14ac:dyDescent="0.25">
      <c r="A48" s="141"/>
      <c r="B48" s="142"/>
      <c r="C48" s="142"/>
      <c r="D48" s="143"/>
      <c r="E48" s="144"/>
      <c r="F48" s="144"/>
      <c r="G48" s="145"/>
      <c r="H48" s="145"/>
      <c r="I48" s="137"/>
      <c r="J48" s="53"/>
    </row>
    <row r="49" spans="7:10" ht="20.100000000000001" customHeight="1" thickBot="1" x14ac:dyDescent="0.3">
      <c r="G49" s="52"/>
      <c r="H49" s="52"/>
      <c r="I49" s="146" t="s">
        <v>54</v>
      </c>
      <c r="J49" s="102">
        <f>SUM(I42:I46)</f>
        <v>310.91666666666669</v>
      </c>
    </row>
    <row r="50" spans="7:10" ht="20.100000000000001" customHeight="1" thickBot="1" x14ac:dyDescent="0.3">
      <c r="G50" s="52"/>
      <c r="H50" s="52"/>
      <c r="I50" s="147"/>
      <c r="J50" s="53"/>
    </row>
    <row r="51" spans="7:10" ht="20.100000000000001" customHeight="1" thickTop="1" thickBot="1" x14ac:dyDescent="0.3">
      <c r="G51" s="52"/>
      <c r="H51" s="52" t="s">
        <v>81</v>
      </c>
      <c r="I51" s="147"/>
      <c r="J51" s="148">
        <f>J49+J38+J30+J19+J10</f>
        <v>34150.999999999993</v>
      </c>
    </row>
    <row r="52" spans="7:10" ht="20.100000000000001" customHeight="1" thickTop="1" x14ac:dyDescent="0.2">
      <c r="G52" s="52"/>
      <c r="H52" s="52"/>
      <c r="I52" s="52"/>
      <c r="J52" s="53"/>
    </row>
    <row r="53" spans="7:10" ht="20.100000000000001" customHeight="1" x14ac:dyDescent="0.2">
      <c r="J53" s="149">
        <v>34151</v>
      </c>
    </row>
    <row r="54" spans="7:10" ht="20.100000000000001" customHeight="1" x14ac:dyDescent="0.2"/>
    <row r="55" spans="7:10" ht="20.100000000000001" customHeight="1" x14ac:dyDescent="0.2">
      <c r="H55" s="150"/>
    </row>
    <row r="56" spans="7:10" ht="20.100000000000001" customHeight="1" x14ac:dyDescent="0.2">
      <c r="J56" s="151"/>
    </row>
    <row r="57" spans="7:10" ht="20.100000000000001" customHeight="1" x14ac:dyDescent="0.2"/>
    <row r="58" spans="7:10" ht="20.100000000000001" customHeight="1" x14ac:dyDescent="0.2">
      <c r="J58" s="152"/>
    </row>
    <row r="59" spans="7:10" ht="20.100000000000001" customHeight="1" x14ac:dyDescent="0.2"/>
    <row r="60" spans="7:10" ht="20.100000000000001" customHeight="1" x14ac:dyDescent="0.2"/>
    <row r="61" spans="7:10" ht="20.100000000000001" customHeight="1" x14ac:dyDescent="0.2"/>
    <row r="62" spans="7:10" ht="20.100000000000001" customHeight="1" x14ac:dyDescent="0.2"/>
    <row r="63" spans="7:10" ht="20.100000000000001" customHeight="1" x14ac:dyDescent="0.2"/>
    <row r="64" spans="7:10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</sheetData>
  <mergeCells count="4">
    <mergeCell ref="A3:C3"/>
    <mergeCell ref="D3:I3"/>
    <mergeCell ref="B7:I7"/>
    <mergeCell ref="A41:C41"/>
  </mergeCells>
  <printOptions horizontalCentered="1" verticalCentered="1"/>
  <pageMargins left="0.39370078740157483" right="0.35433070866141736" top="0.39370078740157483" bottom="0.39370078740157483" header="0.39370078740157483" footer="0.39370078740157483"/>
  <pageSetup scale="50" fitToWidth="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Dragado sin tolerencia</vt:lpstr>
      <vt:lpstr>PRESUPUESTO ESTIMADO</vt:lpstr>
      <vt:lpstr>Hoja1</vt:lpstr>
      <vt:lpstr>Interventoría</vt:lpstr>
      <vt:lpstr>APU DRAGADO HIDRAULICO</vt:lpstr>
      <vt:lpstr>APU DRAGADO HIDRAULICO PASACAB</vt:lpstr>
      <vt:lpstr>'APU DRAGADO HIDRAULICO'!Área_de_impresión</vt:lpstr>
      <vt:lpstr>'APU DRAGADO HIDRAULICO PASACAB'!Área_de_impresión</vt:lpstr>
      <vt:lpstr>'PRESUPUESTO ESTIMADO'!Área_de_impresión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Andrea Peñaloza Blanco</dc:creator>
  <cp:lastModifiedBy>REINALDO HELI GALVIS LONDOÑO</cp:lastModifiedBy>
  <cp:lastPrinted>2022-02-09T15:09:07Z</cp:lastPrinted>
  <dcterms:created xsi:type="dcterms:W3CDTF">2021-05-31T18:39:47Z</dcterms:created>
  <dcterms:modified xsi:type="dcterms:W3CDTF">2022-03-16T20:50:36Z</dcterms:modified>
</cp:coreProperties>
</file>