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658ffa42287a/Documentos/PAULA CUARENTENA/NUEVO CONTRATO/CORMAGDALENA/MOMPOX/17032022/"/>
    </mc:Choice>
  </mc:AlternateContent>
  <xr:revisionPtr revIDLastSave="1" documentId="13_ncr:1_{42734CAB-D41E-441D-B264-D7A576070488}" xr6:coauthVersionLast="47" xr6:coauthVersionMax="47" xr10:uidLastSave="{3A788C6F-BEA5-4FFD-8D22-908CAC11EB4A}"/>
  <bookViews>
    <workbookView xWindow="-120" yWindow="-120" windowWidth="20730" windowHeight="11160" firstSheet="1" activeTab="1" xr2:uid="{20D21D77-1AE1-1A4E-8F2F-4009AF0417AC}"/>
  </bookViews>
  <sheets>
    <sheet name="Dragado sin tolerencia" sheetId="2" state="hidden" r:id="rId1"/>
    <sheet name="FORMATO 4- OFERTA ECONOMICA" sheetId="10" r:id="rId2"/>
    <sheet name="Interventoría" sheetId="7" state="hidden" r:id="rId3"/>
    <sheet name="APU DRAGADO HIDRAULICO" sheetId="8" state="hidden" r:id="rId4"/>
    <sheet name="APU DRAGADO HIDRAULICO PASACAB" sheetId="9" state="hidden" r:id="rId5"/>
  </sheets>
  <externalReferences>
    <externalReference r:id="rId6"/>
  </externalReferences>
  <definedNames>
    <definedName name="_xlnm.Print_Area" localSheetId="3">'APU DRAGADO HIDRAULICO'!$A$1:$J$50</definedName>
    <definedName name="_xlnm.Print_Area" localSheetId="4">'APU DRAGADO HIDRAULICO PASACAB'!$A$1:$J$50</definedName>
    <definedName name="_xlnm.Print_Area" localSheetId="1">'FORMATO 4- OFERTA ECONOMICA'!$A$1:$H$43</definedName>
    <definedName name="fcc" localSheetId="3">#REF!</definedName>
    <definedName name="fcc" localSheetId="4">#REF!</definedName>
    <definedName name="fcc">#REF!</definedName>
    <definedName name="FF" localSheetId="3">#REF!</definedName>
    <definedName name="FF" localSheetId="4">#REF!</definedName>
    <definedName name="FF">#REF!</definedName>
    <definedName name="fyy" localSheetId="3">#REF!</definedName>
    <definedName name="fyy" localSheetId="4">#REF!</definedName>
    <definedName name="fyy">#REF!</definedName>
    <definedName name="GGG" localSheetId="3">#REF!</definedName>
    <definedName name="GGG" localSheetId="4">#REF!</definedName>
    <definedName name="GGG">#REF!</definedName>
    <definedName name="KJLK" localSheetId="3">#REF!</definedName>
    <definedName name="KJLK" localSheetId="4">#REF!</definedName>
    <definedName name="KJLK">#REF!</definedName>
    <definedName name="PRESUPUES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9" l="1"/>
  <c r="D46" i="9"/>
  <c r="H45" i="9"/>
  <c r="D45" i="9"/>
  <c r="E45" i="9" s="1"/>
  <c r="H44" i="9"/>
  <c r="D44" i="9"/>
  <c r="E44" i="9" s="1"/>
  <c r="F44" i="9" s="1"/>
  <c r="H43" i="9"/>
  <c r="D43" i="9"/>
  <c r="H42" i="9"/>
  <c r="D42" i="9"/>
  <c r="J38" i="9"/>
  <c r="I28" i="9"/>
  <c r="I27" i="9"/>
  <c r="I26" i="9"/>
  <c r="I25" i="9"/>
  <c r="I24" i="9"/>
  <c r="I23" i="9"/>
  <c r="H16" i="9"/>
  <c r="G16" i="9"/>
  <c r="H15" i="9"/>
  <c r="I15" i="9" s="1"/>
  <c r="H14" i="9"/>
  <c r="I14" i="9" s="1"/>
  <c r="H13" i="9"/>
  <c r="I13" i="9" s="1"/>
  <c r="H12" i="9"/>
  <c r="I12" i="9" s="1"/>
  <c r="H11" i="9"/>
  <c r="I11" i="9" s="1"/>
  <c r="H46" i="8"/>
  <c r="D46" i="8"/>
  <c r="E46" i="8" s="1"/>
  <c r="H45" i="8"/>
  <c r="D45" i="8"/>
  <c r="H44" i="8"/>
  <c r="D44" i="8"/>
  <c r="E44" i="8" s="1"/>
  <c r="F44" i="8" s="1"/>
  <c r="I44" i="8" s="1"/>
  <c r="H43" i="8"/>
  <c r="D43" i="8"/>
  <c r="H42" i="8"/>
  <c r="D42" i="8"/>
  <c r="J38" i="8"/>
  <c r="I28" i="8"/>
  <c r="I27" i="8"/>
  <c r="I26" i="8"/>
  <c r="I25" i="8"/>
  <c r="I24" i="8"/>
  <c r="I23" i="8"/>
  <c r="H16" i="8"/>
  <c r="G16" i="8"/>
  <c r="I16" i="8" s="1"/>
  <c r="H15" i="8"/>
  <c r="I15" i="8" s="1"/>
  <c r="H14" i="8"/>
  <c r="I14" i="8" s="1"/>
  <c r="H13" i="8"/>
  <c r="I13" i="8" s="1"/>
  <c r="H12" i="8"/>
  <c r="I12" i="8" s="1"/>
  <c r="I11" i="8"/>
  <c r="H11" i="8"/>
  <c r="I44" i="9" l="1"/>
  <c r="J30" i="9"/>
  <c r="J30" i="8"/>
  <c r="E43" i="9"/>
  <c r="F43" i="9" s="1"/>
  <c r="I43" i="9" s="1"/>
  <c r="I16" i="9"/>
  <c r="J19" i="9" s="1"/>
  <c r="E46" i="9"/>
  <c r="F46" i="9" s="1"/>
  <c r="I46" i="9" s="1"/>
  <c r="E42" i="9"/>
  <c r="F42" i="9" s="1"/>
  <c r="I42" i="9" s="1"/>
  <c r="F45" i="9"/>
  <c r="I45" i="9" s="1"/>
  <c r="J19" i="8"/>
  <c r="F46" i="8"/>
  <c r="I46" i="8" s="1"/>
  <c r="E45" i="8"/>
  <c r="F45" i="8" s="1"/>
  <c r="I45" i="8" s="1"/>
  <c r="E43" i="8"/>
  <c r="F43" i="8" s="1"/>
  <c r="I43" i="8" s="1"/>
  <c r="E42" i="8"/>
  <c r="F42" i="8" s="1"/>
  <c r="I42" i="8" s="1"/>
  <c r="J49" i="9" l="1"/>
  <c r="J51" i="9" s="1"/>
  <c r="J49" i="8"/>
  <c r="J51" i="8" s="1"/>
  <c r="G5" i="7" l="1"/>
  <c r="G6" i="7" s="1"/>
  <c r="G7" i="7" l="1"/>
  <c r="G8" i="7" s="1"/>
  <c r="F10" i="2" l="1"/>
  <c r="F9" i="2"/>
  <c r="F8" i="2"/>
  <c r="G8" i="2" s="1"/>
  <c r="G10" i="2"/>
  <c r="E9" i="2"/>
  <c r="G9" i="2" s="1"/>
  <c r="G12" i="2" l="1"/>
  <c r="G14" i="2" s="1"/>
  <c r="G15" i="2" l="1"/>
  <c r="G17" i="2" s="1"/>
  <c r="G13" i="2"/>
  <c r="G16" i="2" l="1"/>
  <c r="G19" i="2" s="1"/>
  <c r="G24" i="2" s="1"/>
</calcChain>
</file>

<file path=xl/sharedStrings.xml><?xml version="1.0" encoding="utf-8"?>
<sst xmlns="http://schemas.openxmlformats.org/spreadsheetml/2006/main" count="193" uniqueCount="93">
  <si>
    <t>PRESUPUESTO OFICIAL</t>
  </si>
  <si>
    <t>OBJETO</t>
  </si>
  <si>
    <t>MANTENIMIENTO MEDIANTE DRAGADO DEL CANAL DEL DIQUE</t>
  </si>
  <si>
    <t xml:space="preserve">No. ÍTEM </t>
  </si>
  <si>
    <t>DESCRIPCIÓN</t>
  </si>
  <si>
    <t>UNIDAD</t>
  </si>
  <si>
    <t>CANTIDAD</t>
  </si>
  <si>
    <t>PRECIO UNITARIO</t>
  </si>
  <si>
    <t>VALOR TOTAL</t>
  </si>
  <si>
    <t>Dragado Hidráulico  en Calamar ( K0+000 - K0+750 incluido canal de acceso del rio al canal del Dique ) con draga de corte de 600 m3/hora</t>
  </si>
  <si>
    <t>M3</t>
  </si>
  <si>
    <t>Dragado Hidraulico Resto del Canal del Dique (K0+750 - K114+000) con draga de corte de 350 m3/hora.</t>
  </si>
  <si>
    <t>Dragado Hidráulico  en Pasacaballos (K114+000- K117+100) con draga de succión en marcha. Depositando mar afuera a 11,1 km contados a partir de la boya de mar.</t>
  </si>
  <si>
    <t>TOTAL COSTOS DIRECTOS (CD) = COSTO BÁSICO</t>
  </si>
  <si>
    <t>ADMINISTRACIÓN</t>
  </si>
  <si>
    <t>IMPREVISTOS</t>
  </si>
  <si>
    <t>UTILIDAD</t>
  </si>
  <si>
    <t>A.I.U.</t>
  </si>
  <si>
    <t>IVA(19% UTILIDAD)</t>
  </si>
  <si>
    <t>VALOR TOTAL PRESUPUESTO OFICIAL  (CD + AIU + IVA)</t>
  </si>
  <si>
    <t>Presupuesto maximo</t>
  </si>
  <si>
    <t xml:space="preserve">CANTIDAD (M3) </t>
  </si>
  <si>
    <t>m3</t>
  </si>
  <si>
    <t>SUB TOTAL COSTOS DIRECTOS (CD) = COSTO BÁSICO</t>
  </si>
  <si>
    <t xml:space="preserve">PRESUPUESTO </t>
  </si>
  <si>
    <t>ITEM</t>
  </si>
  <si>
    <t>DESCRIPCION</t>
  </si>
  <si>
    <t>UND.</t>
  </si>
  <si>
    <t xml:space="preserve">PRECIOS UNITARIOS </t>
  </si>
  <si>
    <t xml:space="preserve">PRECIO TOTAL </t>
  </si>
  <si>
    <t xml:space="preserve">Interventoria integral al Dragado en el sector del Canal del Dique </t>
  </si>
  <si>
    <t>Global</t>
  </si>
  <si>
    <t xml:space="preserve">SUBTOTAL COSTOS DIRECTOS </t>
  </si>
  <si>
    <t>IVA SOBRE UTILIDAD</t>
  </si>
  <si>
    <t>SUB TOTAL COSTOS DIRECTOS E INDIRECTOS</t>
  </si>
  <si>
    <t>ANALISIS DE PRECIOS UNITARIOS</t>
  </si>
  <si>
    <t>MANTENIMIENTO DEL CANAL NAVEGABLE MEDIANTE DRAGADO HIDRÁULICO Y MECÁNICO EN EL RÍO MAGDALENA</t>
  </si>
  <si>
    <t>ITEM No</t>
  </si>
  <si>
    <t>3 Y 4</t>
  </si>
  <si>
    <t>DRAGADO HIDRAULICO CON DRAGA PARTICULAR</t>
  </si>
  <si>
    <t>1. EQUIPO</t>
  </si>
  <si>
    <t>Descripción</t>
  </si>
  <si>
    <t>Tipo</t>
  </si>
  <si>
    <t>Tarifa/dia</t>
  </si>
  <si>
    <t>Rendimiento</t>
  </si>
  <si>
    <t>Valor unitario</t>
  </si>
  <si>
    <t>Draga</t>
  </si>
  <si>
    <t>Succión y Corte</t>
  </si>
  <si>
    <t>Tubería mínimo 600m</t>
  </si>
  <si>
    <t>Polipropileno</t>
  </si>
  <si>
    <t xml:space="preserve">Remolcador </t>
  </si>
  <si>
    <t>Fluvial</t>
  </si>
  <si>
    <t>Bote</t>
  </si>
  <si>
    <t xml:space="preserve">Lancha rápida </t>
  </si>
  <si>
    <t xml:space="preserve">Fluvial </t>
  </si>
  <si>
    <t>Equipo Batimetríco</t>
  </si>
  <si>
    <t>Monohaz</t>
  </si>
  <si>
    <t>Sub-total</t>
  </si>
  <si>
    <t>2. MATERIALES</t>
  </si>
  <si>
    <t>Unidad</t>
  </si>
  <si>
    <t>Precio Unit.</t>
  </si>
  <si>
    <t xml:space="preserve">Cantidad </t>
  </si>
  <si>
    <t xml:space="preserve">Combustible Dragado </t>
  </si>
  <si>
    <t>GALON</t>
  </si>
  <si>
    <t>Combustible Maniobras</t>
  </si>
  <si>
    <t>Combustible Chalupas</t>
  </si>
  <si>
    <t>Lubricantes y Aceites</t>
  </si>
  <si>
    <t xml:space="preserve">GALON </t>
  </si>
  <si>
    <t>Señalización Preventiva</t>
  </si>
  <si>
    <t>GLOBAL</t>
  </si>
  <si>
    <t>Otros Materiales</t>
  </si>
  <si>
    <t>3. TRANSPORTE</t>
  </si>
  <si>
    <t>Material</t>
  </si>
  <si>
    <t>4. MANO DE OBRA</t>
  </si>
  <si>
    <t>Trabajador</t>
  </si>
  <si>
    <t>Salario/día</t>
  </si>
  <si>
    <t>Prestaciones</t>
  </si>
  <si>
    <t>Salario Total</t>
  </si>
  <si>
    <t>Cantidad</t>
  </si>
  <si>
    <t>OPERADOR DRAGA</t>
  </si>
  <si>
    <t>PILOTO  DE REMOLCADOR</t>
  </si>
  <si>
    <t>MAQUINISTA</t>
  </si>
  <si>
    <t>CONTRAMAESTRE</t>
  </si>
  <si>
    <t>AYUDANTES</t>
  </si>
  <si>
    <t>COSTO DIRECTO</t>
  </si>
  <si>
    <t>MANTENIMIENTO DEL CANAL NAVEGABLE MEDIANTE DRAGADO HIDRÁULICO Y MECÁNICO EN EL RÍO MAGDALENA EN EL SECTOR DEL CANAL DEL DIQUE</t>
  </si>
  <si>
    <r>
      <rPr>
        <b/>
        <sz val="14"/>
        <rFont val="Arial"/>
        <family val="2"/>
      </rPr>
      <t xml:space="preserve">NOTAS:
Nota 1: </t>
    </r>
    <r>
      <rPr>
        <sz val="14"/>
        <rFont val="Arial"/>
        <family val="2"/>
      </rPr>
      <t xml:space="preserve">Todos los valores contenidos en la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sz val="14"/>
        <rFont val="Arial"/>
        <family val="2"/>
      </rPr>
      <t>Nota 2:</t>
    </r>
    <r>
      <rPr>
        <sz val="14"/>
        <rFont val="Arial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14"/>
        <rFont val="Arial"/>
        <family val="2"/>
      </rPr>
      <t>Nota 3: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</t>
    </r>
    <r>
      <rPr>
        <sz val="14"/>
        <rFont val="Arial"/>
        <family val="2"/>
      </rPr>
      <t xml:space="preserve">
</t>
    </r>
    <r>
      <rPr>
        <b/>
        <sz val="14"/>
        <rFont val="Arial"/>
        <family val="2"/>
      </rPr>
      <t>Nota 4:</t>
    </r>
    <r>
      <rPr>
        <sz val="14"/>
        <rFont val="Arial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sz val="14"/>
        <rFont val="Arial"/>
        <family val="2"/>
      </rPr>
      <t>Nota 5:</t>
    </r>
    <r>
      <rPr>
        <sz val="14"/>
        <rFont val="Arial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sz val="14"/>
        <rFont val="Arial"/>
        <family val="2"/>
      </rPr>
      <t>Nota 6:</t>
    </r>
    <r>
      <rPr>
        <sz val="14"/>
        <rFont val="Arial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rechazada.”
</t>
    </r>
  </si>
  <si>
    <t>PRESUPUESTO ESTIMADO</t>
  </si>
  <si>
    <t>“MANTENIMIENTO DEL CANAL NAVEGABLE MEDIANTE DRAGADO HIDRÁULICO Y MECÁNICO EN EL BRAZO MOMPOX UBICADO EN EL RÍO MAGDALENA,”</t>
  </si>
  <si>
    <t xml:space="preserve">Dragado Hidráulico  en Brazo de Mompox (Draga Hidraulica de Corte y Succión) </t>
  </si>
  <si>
    <t xml:space="preserve">Dragado Hidráulico en las bocatomas de agua para las diferentes poblaciones especialmente en aguas bajas (Draga Hidraulica de Corte y Succión) </t>
  </si>
  <si>
    <t>VALOR TOTAL PRESUPUESTO ESTIMADO (CD + AIU + IVA)</t>
  </si>
  <si>
    <t>Dragado de Recuperación  de acceso a caños y ciénagas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</si>
</sst>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_ &quot;$&quot;\ * #,##0.00_ ;_ &quot;$&quot;\ * \-#,##0.00_ ;_ &quot;$&quot;\ * &quot;-&quot;??_ ;_ @_ "/>
    <numFmt numFmtId="168" formatCode="&quot;$&quot;\ #,##0"/>
    <numFmt numFmtId="169" formatCode="_(* #,##0.00_);_(* \(#,##0.00\);_(* &quot;-&quot;??_);_(@_)"/>
    <numFmt numFmtId="170" formatCode="#,##0.000"/>
    <numFmt numFmtId="171" formatCode="#,##0.00000000"/>
    <numFmt numFmtId="172" formatCode="#,##0.0"/>
    <numFmt numFmtId="173" formatCode="_(* #,##0_);_(* \(#,##0\);_(* &quot;-&quot;_);_(@_)"/>
    <numFmt numFmtId="174" formatCode="&quot;$&quot;#,##0"/>
  </numFmts>
  <fonts count="1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2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rgb="FF000000"/>
      </top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39">
    <xf numFmtId="0" fontId="0" fillId="0" borderId="0" xfId="0"/>
    <xf numFmtId="0" fontId="4" fillId="0" borderId="15" xfId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166" fontId="4" fillId="0" borderId="17" xfId="2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66" fontId="3" fillId="0" borderId="17" xfId="2" applyFont="1" applyFill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 wrapText="1"/>
    </xf>
    <xf numFmtId="10" fontId="3" fillId="0" borderId="24" xfId="0" applyNumberFormat="1" applyFont="1" applyBorder="1" applyAlignment="1">
      <alignment horizontal="center" vertical="center"/>
    </xf>
    <xf numFmtId="168" fontId="4" fillId="0" borderId="16" xfId="2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8" fillId="0" borderId="15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166" fontId="7" fillId="0" borderId="16" xfId="2" applyFont="1" applyFill="1" applyBorder="1" applyAlignment="1">
      <alignment horizontal="center" vertical="center" wrapText="1"/>
    </xf>
    <xf numFmtId="166" fontId="7" fillId="0" borderId="17" xfId="2" applyFont="1" applyFill="1" applyBorder="1" applyAlignment="1">
      <alignment horizontal="center" vertical="center"/>
    </xf>
    <xf numFmtId="0" fontId="7" fillId="0" borderId="15" xfId="1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168" fontId="7" fillId="0" borderId="16" xfId="2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166" fontId="7" fillId="0" borderId="21" xfId="2" applyFont="1" applyFill="1" applyBorder="1" applyAlignment="1">
      <alignment horizontal="center" vertical="center" wrapText="1"/>
    </xf>
    <xf numFmtId="166" fontId="7" fillId="0" borderId="22" xfId="2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center" vertical="center"/>
    </xf>
    <xf numFmtId="166" fontId="8" fillId="0" borderId="17" xfId="2" applyFont="1" applyFill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10" fontId="8" fillId="0" borderId="24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wrapText="1"/>
    </xf>
    <xf numFmtId="166" fontId="8" fillId="0" borderId="27" xfId="2" applyFont="1" applyFill="1" applyBorder="1" applyAlignment="1">
      <alignment horizontal="center" vertical="center" wrapText="1"/>
    </xf>
    <xf numFmtId="0" fontId="7" fillId="0" borderId="29" xfId="0" applyFont="1" applyBorder="1"/>
    <xf numFmtId="167" fontId="8" fillId="0" borderId="4" xfId="2" applyNumberFormat="1" applyFont="1" applyFill="1" applyBorder="1" applyAlignment="1">
      <alignment horizontal="center" vertical="center"/>
    </xf>
    <xf numFmtId="0" fontId="9" fillId="0" borderId="0" xfId="0" applyFont="1"/>
    <xf numFmtId="42" fontId="2" fillId="3" borderId="0" xfId="0" applyNumberFormat="1" applyFont="1" applyFill="1" applyAlignment="1">
      <alignment horizontal="right" vertical="center"/>
    </xf>
    <xf numFmtId="165" fontId="6" fillId="0" borderId="0" xfId="0" applyNumberFormat="1" applyFont="1"/>
    <xf numFmtId="0" fontId="4" fillId="0" borderId="15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1" applyFont="1"/>
    <xf numFmtId="3" fontId="4" fillId="0" borderId="0" xfId="1" applyNumberFormat="1" applyFont="1"/>
    <xf numFmtId="3" fontId="4" fillId="0" borderId="0" xfId="5" applyNumberFormat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3" fillId="0" borderId="2" xfId="1" applyFont="1" applyBorder="1" applyAlignment="1">
      <alignment horizontal="centerContinuous"/>
    </xf>
    <xf numFmtId="3" fontId="3" fillId="0" borderId="2" xfId="1" applyNumberFormat="1" applyFont="1" applyBorder="1" applyAlignment="1">
      <alignment horizontal="centerContinuous"/>
    </xf>
    <xf numFmtId="3" fontId="4" fillId="0" borderId="43" xfId="1" applyNumberFormat="1" applyFont="1" applyBorder="1"/>
    <xf numFmtId="3" fontId="3" fillId="0" borderId="41" xfId="1" applyNumberFormat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Continuous" vertical="top" wrapText="1"/>
    </xf>
    <xf numFmtId="0" fontId="3" fillId="0" borderId="6" xfId="1" applyFont="1" applyBorder="1" applyAlignment="1">
      <alignment horizontal="centerContinuous" vertical="top" wrapText="1"/>
    </xf>
    <xf numFmtId="0" fontId="3" fillId="0" borderId="7" xfId="1" applyFont="1" applyBorder="1" applyAlignment="1">
      <alignment horizontal="centerContinuous" vertical="top" wrapText="1"/>
    </xf>
    <xf numFmtId="0" fontId="4" fillId="0" borderId="6" xfId="1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right" vertical="center" wrapText="1"/>
    </xf>
    <xf numFmtId="3" fontId="3" fillId="0" borderId="3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0" borderId="43" xfId="1" applyFont="1" applyBorder="1" applyAlignment="1">
      <alignment horizontal="centerContinuous"/>
    </xf>
    <xf numFmtId="3" fontId="3" fillId="0" borderId="43" xfId="1" applyNumberFormat="1" applyFont="1" applyBorder="1" applyAlignment="1">
      <alignment horizontal="centerContinuous"/>
    </xf>
    <xf numFmtId="0" fontId="4" fillId="0" borderId="37" xfId="1" applyFont="1" applyBorder="1" applyAlignment="1">
      <alignment horizontal="center" vertical="center"/>
    </xf>
    <xf numFmtId="3" fontId="4" fillId="0" borderId="37" xfId="1" applyNumberFormat="1" applyFont="1" applyBorder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4" fillId="0" borderId="9" xfId="1" applyFont="1" applyBorder="1" applyAlignment="1">
      <alignment horizontal="centerContinuous"/>
    </xf>
    <xf numFmtId="0" fontId="4" fillId="0" borderId="10" xfId="1" applyFont="1" applyBorder="1" applyAlignment="1">
      <alignment horizontal="centerContinuous"/>
    </xf>
    <xf numFmtId="0" fontId="4" fillId="0" borderId="11" xfId="1" applyFont="1" applyBorder="1" applyAlignment="1">
      <alignment horizontal="centerContinuous"/>
    </xf>
    <xf numFmtId="3" fontId="4" fillId="0" borderId="11" xfId="1" applyNumberFormat="1" applyFont="1" applyBorder="1" applyAlignment="1">
      <alignment horizontal="centerContinuous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/>
    <xf numFmtId="0" fontId="4" fillId="0" borderId="46" xfId="1" applyFont="1" applyBorder="1"/>
    <xf numFmtId="0" fontId="4" fillId="0" borderId="17" xfId="1" applyFont="1" applyBorder="1"/>
    <xf numFmtId="169" fontId="4" fillId="0" borderId="17" xfId="5" applyFont="1" applyBorder="1"/>
    <xf numFmtId="3" fontId="4" fillId="0" borderId="17" xfId="5" applyNumberFormat="1" applyFont="1" applyBorder="1" applyAlignment="1">
      <alignment horizontal="right"/>
    </xf>
    <xf numFmtId="3" fontId="4" fillId="0" borderId="17" xfId="5" applyNumberFormat="1" applyFont="1" applyBorder="1"/>
    <xf numFmtId="0" fontId="4" fillId="0" borderId="0" xfId="5" applyNumberFormat="1" applyFont="1"/>
    <xf numFmtId="0" fontId="4" fillId="0" borderId="28" xfId="1" applyFont="1" applyBorder="1" applyAlignment="1">
      <alignment horizontal="left" vertical="center"/>
    </xf>
    <xf numFmtId="169" fontId="4" fillId="0" borderId="40" xfId="5" applyFont="1" applyBorder="1"/>
    <xf numFmtId="3" fontId="4" fillId="0" borderId="40" xfId="5" applyNumberFormat="1" applyFont="1" applyBorder="1" applyAlignment="1">
      <alignment horizontal="right"/>
    </xf>
    <xf numFmtId="3" fontId="4" fillId="0" borderId="40" xfId="5" applyNumberFormat="1" applyFont="1" applyBorder="1"/>
    <xf numFmtId="3" fontId="4" fillId="0" borderId="43" xfId="5" applyNumberFormat="1" applyFont="1" applyBorder="1" applyAlignment="1">
      <alignment horizontal="right"/>
    </xf>
    <xf numFmtId="0" fontId="4" fillId="0" borderId="38" xfId="1" applyFont="1" applyBorder="1" applyAlignment="1">
      <alignment horizontal="left" vertical="center"/>
    </xf>
    <xf numFmtId="0" fontId="4" fillId="0" borderId="7" xfId="1" applyFont="1" applyBorder="1"/>
    <xf numFmtId="169" fontId="4" fillId="0" borderId="7" xfId="5" applyFont="1" applyBorder="1"/>
    <xf numFmtId="3" fontId="4" fillId="0" borderId="7" xfId="5" applyNumberFormat="1" applyFont="1" applyBorder="1" applyAlignment="1">
      <alignment horizontal="right"/>
    </xf>
    <xf numFmtId="3" fontId="4" fillId="0" borderId="7" xfId="5" applyNumberFormat="1" applyFont="1" applyBorder="1"/>
    <xf numFmtId="169" fontId="4" fillId="0" borderId="0" xfId="5" applyFont="1"/>
    <xf numFmtId="3" fontId="3" fillId="0" borderId="4" xfId="5" applyNumberFormat="1" applyFont="1" applyBorder="1"/>
    <xf numFmtId="3" fontId="4" fillId="0" borderId="4" xfId="5" applyNumberFormat="1" applyFont="1" applyBorder="1"/>
    <xf numFmtId="0" fontId="4" fillId="0" borderId="4" xfId="1" applyFont="1" applyBorder="1" applyAlignment="1">
      <alignment horizontal="centerContinuous"/>
    </xf>
    <xf numFmtId="169" fontId="4" fillId="0" borderId="4" xfId="5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 wrapText="1"/>
    </xf>
    <xf numFmtId="0" fontId="4" fillId="0" borderId="47" xfId="1" applyFont="1" applyBorder="1"/>
    <xf numFmtId="169" fontId="4" fillId="0" borderId="48" xfId="5" applyFont="1" applyBorder="1" applyAlignment="1">
      <alignment horizontal="center"/>
    </xf>
    <xf numFmtId="3" fontId="4" fillId="0" borderId="1" xfId="5" applyNumberFormat="1" applyFont="1" applyBorder="1"/>
    <xf numFmtId="170" fontId="4" fillId="0" borderId="35" xfId="5" applyNumberFormat="1" applyFont="1" applyBorder="1"/>
    <xf numFmtId="3" fontId="4" fillId="0" borderId="31" xfId="5" applyNumberFormat="1" applyFont="1" applyBorder="1" applyAlignment="1">
      <alignment horizontal="center"/>
    </xf>
    <xf numFmtId="169" fontId="4" fillId="0" borderId="23" xfId="5" applyFont="1" applyBorder="1" applyAlignment="1">
      <alignment horizontal="center"/>
    </xf>
    <xf numFmtId="3" fontId="4" fillId="0" borderId="26" xfId="5" applyNumberFormat="1" applyFont="1" applyBorder="1"/>
    <xf numFmtId="170" fontId="4" fillId="0" borderId="25" xfId="5" applyNumberFormat="1" applyFont="1" applyBorder="1"/>
    <xf numFmtId="3" fontId="4" fillId="0" borderId="32" xfId="5" applyNumberFormat="1" applyFont="1" applyBorder="1" applyAlignment="1">
      <alignment horizontal="center"/>
    </xf>
    <xf numFmtId="3" fontId="4" fillId="0" borderId="28" xfId="5" applyNumberFormat="1" applyFont="1" applyBorder="1"/>
    <xf numFmtId="169" fontId="4" fillId="0" borderId="37" xfId="5" applyFont="1" applyBorder="1" applyAlignment="1">
      <alignment horizontal="center"/>
    </xf>
    <xf numFmtId="3" fontId="4" fillId="0" borderId="38" xfId="5" applyNumberFormat="1" applyFont="1" applyBorder="1"/>
    <xf numFmtId="171" fontId="4" fillId="0" borderId="33" xfId="5" applyNumberFormat="1" applyFont="1" applyBorder="1"/>
    <xf numFmtId="3" fontId="4" fillId="0" borderId="34" xfId="5" applyNumberFormat="1" applyFont="1" applyBorder="1" applyAlignment="1">
      <alignment horizontal="center"/>
    </xf>
    <xf numFmtId="3" fontId="3" fillId="0" borderId="37" xfId="5" applyNumberFormat="1" applyFont="1" applyBorder="1"/>
    <xf numFmtId="3" fontId="4" fillId="0" borderId="4" xfId="1" applyNumberFormat="1" applyFont="1" applyBorder="1" applyAlignment="1">
      <alignment horizontal="centerContinuous"/>
    </xf>
    <xf numFmtId="169" fontId="4" fillId="0" borderId="47" xfId="5" applyFont="1" applyBorder="1"/>
    <xf numFmtId="3" fontId="4" fillId="0" borderId="48" xfId="5" applyNumberFormat="1" applyFont="1" applyBorder="1" applyAlignment="1">
      <alignment horizontal="center"/>
    </xf>
    <xf numFmtId="172" fontId="4" fillId="0" borderId="48" xfId="5" applyNumberFormat="1" applyFont="1" applyBorder="1" applyAlignment="1">
      <alignment horizontal="center"/>
    </xf>
    <xf numFmtId="3" fontId="4" fillId="0" borderId="23" xfId="5" applyNumberFormat="1" applyFont="1" applyBorder="1"/>
    <xf numFmtId="4" fontId="4" fillId="0" borderId="23" xfId="5" applyNumberFormat="1" applyFont="1" applyBorder="1"/>
    <xf numFmtId="169" fontId="4" fillId="0" borderId="6" xfId="5" applyFont="1" applyBorder="1"/>
    <xf numFmtId="3" fontId="4" fillId="0" borderId="37" xfId="5" applyNumberFormat="1" applyFont="1" applyBorder="1"/>
    <xf numFmtId="0" fontId="4" fillId="0" borderId="26" xfId="1" applyFont="1" applyBorder="1" applyAlignment="1">
      <alignment horizontal="left" vertical="center"/>
    </xf>
    <xf numFmtId="0" fontId="4" fillId="0" borderId="15" xfId="1" applyFont="1" applyBorder="1"/>
    <xf numFmtId="0" fontId="4" fillId="0" borderId="40" xfId="1" applyFont="1" applyBorder="1"/>
    <xf numFmtId="173" fontId="4" fillId="0" borderId="14" xfId="6" applyFont="1" applyBorder="1" applyAlignment="1">
      <alignment horizontal="right"/>
    </xf>
    <xf numFmtId="173" fontId="4" fillId="0" borderId="14" xfId="5" applyNumberFormat="1" applyFont="1" applyBorder="1"/>
    <xf numFmtId="3" fontId="4" fillId="0" borderId="14" xfId="5" applyNumberFormat="1" applyFont="1" applyBorder="1" applyAlignment="1">
      <alignment horizontal="center"/>
    </xf>
    <xf numFmtId="173" fontId="4" fillId="0" borderId="23" xfId="6" applyFont="1" applyBorder="1" applyAlignment="1">
      <alignment horizontal="right"/>
    </xf>
    <xf numFmtId="3" fontId="4" fillId="0" borderId="23" xfId="5" applyNumberFormat="1" applyFont="1" applyBorder="1" applyAlignment="1">
      <alignment horizontal="center"/>
    </xf>
    <xf numFmtId="0" fontId="4" fillId="0" borderId="26" xfId="1" applyFont="1" applyBorder="1"/>
    <xf numFmtId="0" fontId="4" fillId="0" borderId="14" xfId="1" applyFont="1" applyBorder="1" applyAlignment="1">
      <alignment horizontal="center"/>
    </xf>
    <xf numFmtId="173" fontId="4" fillId="0" borderId="14" xfId="1" applyNumberFormat="1" applyFont="1" applyBorder="1" applyAlignment="1">
      <alignment horizontal="right"/>
    </xf>
    <xf numFmtId="0" fontId="4" fillId="0" borderId="49" xfId="1" applyFont="1" applyBorder="1" applyAlignment="1">
      <alignment horizontal="left" vertical="center"/>
    </xf>
    <xf numFmtId="0" fontId="4" fillId="0" borderId="19" xfId="1" applyFont="1" applyBorder="1"/>
    <xf numFmtId="173" fontId="4" fillId="0" borderId="18" xfId="1" applyNumberFormat="1" applyFont="1" applyBorder="1" applyAlignment="1">
      <alignment horizontal="right"/>
    </xf>
    <xf numFmtId="173" fontId="4" fillId="0" borderId="18" xfId="5" applyNumberFormat="1" applyFont="1" applyBorder="1"/>
    <xf numFmtId="3" fontId="4" fillId="0" borderId="18" xfId="5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0" xfId="1" applyNumberFormat="1" applyFont="1"/>
    <xf numFmtId="3" fontId="4" fillId="0" borderId="50" xfId="5" applyNumberFormat="1" applyFont="1" applyBorder="1"/>
    <xf numFmtId="168" fontId="13" fillId="0" borderId="16" xfId="3" applyNumberFormat="1" applyFont="1" applyBorder="1" applyAlignment="1">
      <alignment horizontal="center" vertical="center" wrapText="1"/>
    </xf>
    <xf numFmtId="164" fontId="4" fillId="0" borderId="0" xfId="1" applyNumberFormat="1" applyFont="1"/>
    <xf numFmtId="168" fontId="4" fillId="0" borderId="0" xfId="1" applyNumberFormat="1" applyFont="1"/>
    <xf numFmtId="1" fontId="4" fillId="0" borderId="0" xfId="1" applyNumberFormat="1" applyFont="1"/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8" fontId="16" fillId="0" borderId="11" xfId="0" applyNumberFormat="1" applyFont="1" applyBorder="1" applyAlignment="1">
      <alignment horizontal="center" vertical="center" wrapText="1"/>
    </xf>
    <xf numFmtId="8" fontId="15" fillId="0" borderId="7" xfId="0" applyNumberFormat="1" applyFont="1" applyBorder="1" applyAlignment="1">
      <alignment horizontal="center" vertical="center" wrapText="1"/>
    </xf>
    <xf numFmtId="9" fontId="15" fillId="0" borderId="11" xfId="0" applyNumberFormat="1" applyFont="1" applyBorder="1" applyAlignment="1">
      <alignment horizontal="center" vertical="center" wrapText="1"/>
    </xf>
    <xf numFmtId="8" fontId="15" fillId="0" borderId="11" xfId="0" applyNumberFormat="1" applyFont="1" applyBorder="1" applyAlignment="1">
      <alignment horizontal="center" vertical="center" wrapText="1"/>
    </xf>
    <xf numFmtId="174" fontId="14" fillId="0" borderId="0" xfId="0" applyNumberFormat="1" applyFont="1"/>
    <xf numFmtId="0" fontId="4" fillId="0" borderId="0" xfId="0" applyFont="1"/>
    <xf numFmtId="41" fontId="4" fillId="0" borderId="0" xfId="4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5" xfId="1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66" fontId="4" fillId="0" borderId="16" xfId="2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166" fontId="4" fillId="0" borderId="21" xfId="2" applyFont="1" applyFill="1" applyBorder="1" applyAlignment="1">
      <alignment horizontal="center" vertical="center" wrapText="1"/>
    </xf>
    <xf numFmtId="166" fontId="4" fillId="0" borderId="22" xfId="2" applyFont="1" applyFill="1" applyBorder="1" applyAlignment="1">
      <alignment horizontal="center" vertical="center"/>
    </xf>
    <xf numFmtId="167" fontId="3" fillId="0" borderId="4" xfId="2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7" fillId="0" borderId="1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7">
    <cellStyle name="Millares [0]" xfId="4" builtinId="6"/>
    <cellStyle name="Millares [0] 3" xfId="6" xr:uid="{CF2CB824-E042-1345-B886-334265039ED9}"/>
    <cellStyle name="Millares 4" xfId="5" xr:uid="{6359578E-CD0F-364E-952B-6587C0E86C07}"/>
    <cellStyle name="Moneda 3" xfId="2" xr:uid="{EDB21970-9BF2-2B4D-9159-7C16EFFC1698}"/>
    <cellStyle name="Normal" xfId="0" builtinId="0"/>
    <cellStyle name="Normal 2" xfId="1" xr:uid="{545D253F-3348-1A42-96E9-F5EB18475D73}"/>
    <cellStyle name="Normal 3" xfId="3" xr:uid="{55774EDE-7BF8-AA45-9441-3FC77E154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2" name="Texto 2">
          <a:extLst>
            <a:ext uri="{FF2B5EF4-FFF2-40B4-BE49-F238E27FC236}">
              <a16:creationId xmlns:a16="http://schemas.microsoft.com/office/drawing/2014/main" id="{D2CAA965-E3CE-9849-B185-A457954904B4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B00FA72B-FF7B-5F48-A5B6-7E9E36E6A07A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F89F133E-5D60-7940-B418-065CF2F8215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92D411D5-91C0-A847-B7CE-1FA0390FA656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B5C569C5-3131-DA43-B167-5023A2B8B3B0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C0F632E6-107E-664E-9163-DAF395781337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" name="Texto 2">
          <a:extLst>
            <a:ext uri="{FF2B5EF4-FFF2-40B4-BE49-F238E27FC236}">
              <a16:creationId xmlns:a16="http://schemas.microsoft.com/office/drawing/2014/main" id="{ECE3F53F-B4BC-8C48-BEA9-0C18B6EFCB7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6B405CF-422F-694D-B4B5-AA787424B7A3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2A294A07-4D4C-DF49-A033-C9843BC2C59B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 pitchFamily="2" charset="0"/>
            <a:cs typeface="Arial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CDB5F1C-C4E9-904E-8D69-F860849C68E1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F51189D-E9A5-8D48-92F0-A384ABA30ABC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96073D-9AD9-F94B-AF66-31CAE9C069E0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20D607D-D890-CA42-A078-80FC04A92E3E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B100D57-08F7-A54D-A09D-05569AD363D2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0694FDB-2327-8744-BFB9-69945B5A5DC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89F2F22-F08F-B046-AAF4-6FEC5BB7E24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29EFC4C-40ED-5E46-B087-EB912EAA838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7E8CAC2-AAA2-8940-B718-D5DDE14C248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E3881A6-0304-AB47-8AEA-A10E4F76A13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ABC050C0-4C83-184B-B3BB-198CE878969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801BE94-F8A5-B84A-B332-951A289161D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9DF760B8-D036-6B4F-9AEE-E95EA499EEE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931B8546-18C4-8E4E-BBF4-0F28957990CE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F640B85-4E68-E541-A315-388809E20F7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6B8746C-E245-B943-B6E1-5BF124A839C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183D7161-E0B5-4E48-B3DF-6FA2146C0CE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BF44D54F-5EA7-5343-8AC5-95FA9DE134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413624D-B428-E344-AEE6-E78C49FE28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13A6F7C4-7C13-FF4F-9838-05876C29D3C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455CCF3-0D03-6A4B-B7D8-E41C8B9CD1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759927D4-280D-5F45-80FF-BC5268F900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6516086-793B-1F48-950A-C6F96E495E6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E75C4D7-5EA4-624C-A0C0-EF71FFDADB6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1D2F250E-7092-3C42-B926-DADE02B0DE96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B4831DEF-7A79-0D45-9A0A-862C485CFC7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58B5D-FFE9-AA44-B1AC-07F26F02B3A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4BE616-019D-8E42-9C69-AD82656A6A5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C2D91D7-1618-7247-9A19-7C460C6892B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82274C-A458-9248-80B4-DFF11B9D47F7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59EF9F7-D527-8741-AE8C-1D204E36E16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827628F-B427-2849-A86C-59174E0DA46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427A56B-43A3-1441-8BFE-A5AD5C7EE28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404AF33-D5E1-404F-BD63-6F756916063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585B2AF-D7E9-6A40-BA66-306D91C9872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D265647-2CC4-CE45-8BE8-F2B13730A48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2EAB3608-DC0E-5D4D-8B6F-9620C1A54CB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DE522E9-E4F2-D94A-8FFB-DA16A0AA203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16D2FE7A-DF47-AF4A-9612-A1D2369577C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8F6DAAB3-CFB7-9546-BAEE-9F7E3144573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41A976EC-B264-8144-A80B-868968060D6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F5B439D-F612-E042-A3B0-DBD0025ED93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5D433CB-3598-A14C-91B7-E84FF9F743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87DF0866-1219-084B-BDB1-CC3CAE5A1982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E8199AE-2451-9945-AC48-4AEF956F94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ED1FCA66-EC13-4344-822A-23BADA78E61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A2A0A98-116D-2B40-83E1-D838EC2ED6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4228630D-7D8B-E640-A72E-2368260F4FB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FB1C61D-EF40-1445-A937-5BA03815A0D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A6823633-6537-A342-908D-9DDCC9997FD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1799AD3-F3E9-A24B-9C3F-18424671C0C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BA17668-A442-D24A-8009-7EB7E15D6BB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deterco-my.sharepoint.com/Users/cmartinez/AppData/Local/Microsoft/Windows/INetCache/Content.Outlook/FN8KMMO4/APUS%20MODIFICADOS%20CON%20VALOR%20X%20M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AL 1"/>
      <sheetName val="APU equipos remoción mecanica "/>
      <sheetName val="APU DRAGADO DRAGA PARTICULA"/>
      <sheetName val="Batimetria"/>
      <sheetName val="Análisis de APU "/>
    </sheetNames>
    <sheetDataSet>
      <sheetData sheetId="0" refreshError="1"/>
      <sheetData sheetId="1" refreshError="1"/>
      <sheetData sheetId="2" refreshError="1"/>
      <sheetData sheetId="3" refreshError="1">
        <row r="40">
          <cell r="I40">
            <v>2430750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304C-3963-F14D-B7E6-5BBBF7760780}">
  <dimension ref="B2:G24"/>
  <sheetViews>
    <sheetView showGridLines="0" topLeftCell="A10" zoomScale="80" zoomScaleNormal="80" workbookViewId="0">
      <selection activeCell="G25" sqref="G25"/>
    </sheetView>
  </sheetViews>
  <sheetFormatPr baseColWidth="10" defaultColWidth="10.875" defaultRowHeight="18.75" x14ac:dyDescent="0.3"/>
  <cols>
    <col min="1" max="1" width="10.875" style="11"/>
    <col min="2" max="2" width="29.625" style="11" customWidth="1"/>
    <col min="3" max="3" width="69.5" style="11" customWidth="1"/>
    <col min="4" max="6" width="23" style="11" customWidth="1"/>
    <col min="7" max="7" width="25.5" style="11" customWidth="1"/>
    <col min="8" max="16384" width="10.875" style="11"/>
  </cols>
  <sheetData>
    <row r="2" spans="2:7" ht="19.5" thickBot="1" x14ac:dyDescent="0.35"/>
    <row r="3" spans="2:7" ht="35.1" customHeight="1" thickBot="1" x14ac:dyDescent="0.35">
      <c r="B3" s="12"/>
      <c r="C3" s="187" t="s">
        <v>0</v>
      </c>
      <c r="D3" s="187"/>
      <c r="E3" s="187"/>
      <c r="F3" s="188"/>
      <c r="G3" s="13"/>
    </row>
    <row r="4" spans="2:7" ht="18" customHeight="1" thickBot="1" x14ac:dyDescent="0.35">
      <c r="B4" s="14"/>
      <c r="C4" s="189"/>
      <c r="D4" s="189"/>
      <c r="E4" s="189"/>
      <c r="F4" s="190"/>
      <c r="G4" s="15"/>
    </row>
    <row r="5" spans="2:7" ht="18.95" customHeight="1" thickBot="1" x14ac:dyDescent="0.35">
      <c r="B5" s="16" t="s">
        <v>1</v>
      </c>
      <c r="C5" s="191" t="s">
        <v>2</v>
      </c>
      <c r="D5" s="192"/>
      <c r="E5" s="192"/>
      <c r="F5" s="192"/>
      <c r="G5" s="193"/>
    </row>
    <row r="6" spans="2:7" ht="30.95" customHeight="1" thickBot="1" x14ac:dyDescent="0.35">
      <c r="B6" s="17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9" t="s">
        <v>8</v>
      </c>
    </row>
    <row r="7" spans="2:7" x14ac:dyDescent="0.3">
      <c r="B7" s="20"/>
      <c r="C7" s="21"/>
      <c r="D7" s="22"/>
      <c r="E7" s="23"/>
      <c r="F7" s="24"/>
      <c r="G7" s="25"/>
    </row>
    <row r="8" spans="2:7" ht="54" x14ac:dyDescent="0.3">
      <c r="B8" s="20">
        <v>1</v>
      </c>
      <c r="C8" s="26" t="s">
        <v>9</v>
      </c>
      <c r="D8" s="22" t="s">
        <v>10</v>
      </c>
      <c r="E8" s="27">
        <v>163972</v>
      </c>
      <c r="F8" s="28">
        <f>12815*(1+1.64%)</f>
        <v>13025.165999999999</v>
      </c>
      <c r="G8" s="25">
        <f>+ROUND(E8*F8,0)</f>
        <v>2135762519</v>
      </c>
    </row>
    <row r="9" spans="2:7" ht="36" x14ac:dyDescent="0.3">
      <c r="B9" s="20">
        <v>2</v>
      </c>
      <c r="C9" s="26" t="s">
        <v>11</v>
      </c>
      <c r="D9" s="22" t="s">
        <v>10</v>
      </c>
      <c r="E9" s="27">
        <f>17981+1964+19000</f>
        <v>38945</v>
      </c>
      <c r="F9" s="28">
        <f>12815*(1+1.64%)</f>
        <v>13025.165999999999</v>
      </c>
      <c r="G9" s="25">
        <f>+ROUND(E9*F9,0)</f>
        <v>507265090</v>
      </c>
    </row>
    <row r="10" spans="2:7" ht="54" x14ac:dyDescent="0.3">
      <c r="B10" s="20">
        <v>3</v>
      </c>
      <c r="C10" s="26" t="s">
        <v>12</v>
      </c>
      <c r="D10" s="22" t="s">
        <v>10</v>
      </c>
      <c r="E10" s="27">
        <v>61336</v>
      </c>
      <c r="F10" s="28">
        <f>34151*(1+1.64%)</f>
        <v>34711.076399999998</v>
      </c>
      <c r="G10" s="25">
        <f>+ROUND(E10*F10,0)</f>
        <v>2129038582</v>
      </c>
    </row>
    <row r="11" spans="2:7" ht="19.5" thickBot="1" x14ac:dyDescent="0.35">
      <c r="B11" s="29"/>
      <c r="C11" s="30"/>
      <c r="D11" s="31"/>
      <c r="E11" s="32"/>
      <c r="F11" s="33"/>
      <c r="G11" s="34"/>
    </row>
    <row r="12" spans="2:7" x14ac:dyDescent="0.3">
      <c r="B12" s="35"/>
      <c r="C12" s="194" t="s">
        <v>13</v>
      </c>
      <c r="D12" s="195"/>
      <c r="E12" s="36"/>
      <c r="F12" s="36">
        <v>1</v>
      </c>
      <c r="G12" s="37">
        <f>+G8+G9+G10</f>
        <v>4772066191</v>
      </c>
    </row>
    <row r="13" spans="2:7" x14ac:dyDescent="0.3">
      <c r="B13" s="20"/>
      <c r="C13" s="196" t="s">
        <v>14</v>
      </c>
      <c r="D13" s="197"/>
      <c r="E13" s="38"/>
      <c r="F13" s="38">
        <v>0.16500000000000001</v>
      </c>
      <c r="G13" s="25">
        <f>+ROUND(F13*G12,0)</f>
        <v>787390922</v>
      </c>
    </row>
    <row r="14" spans="2:7" x14ac:dyDescent="0.3">
      <c r="B14" s="20"/>
      <c r="C14" s="198" t="s">
        <v>15</v>
      </c>
      <c r="D14" s="199"/>
      <c r="E14" s="36"/>
      <c r="F14" s="38">
        <v>0.05</v>
      </c>
      <c r="G14" s="25">
        <f>+ROUND(F14*G12,0)</f>
        <v>238603310</v>
      </c>
    </row>
    <row r="15" spans="2:7" ht="15.95" customHeight="1" x14ac:dyDescent="0.3">
      <c r="B15" s="20"/>
      <c r="C15" s="181" t="s">
        <v>16</v>
      </c>
      <c r="D15" s="182"/>
      <c r="E15" s="38"/>
      <c r="F15" s="38">
        <v>0.05</v>
      </c>
      <c r="G15" s="25">
        <f>+ROUND(F15*G12,0)</f>
        <v>238603310</v>
      </c>
    </row>
    <row r="16" spans="2:7" x14ac:dyDescent="0.3">
      <c r="B16" s="20"/>
      <c r="C16" s="39"/>
      <c r="D16" s="40"/>
      <c r="E16" s="36"/>
      <c r="F16" s="41" t="s">
        <v>17</v>
      </c>
      <c r="G16" s="37">
        <f>+G13+G14+G15</f>
        <v>1264597542</v>
      </c>
    </row>
    <row r="17" spans="2:7" ht="15.95" customHeight="1" x14ac:dyDescent="0.3">
      <c r="B17" s="20"/>
      <c r="C17" s="181" t="s">
        <v>18</v>
      </c>
      <c r="D17" s="182"/>
      <c r="E17" s="38"/>
      <c r="F17" s="38">
        <v>0.19</v>
      </c>
      <c r="G17" s="37">
        <f>+F17*G15</f>
        <v>45334628.899999999</v>
      </c>
    </row>
    <row r="18" spans="2:7" ht="19.5" thickBot="1" x14ac:dyDescent="0.35">
      <c r="B18" s="29"/>
      <c r="C18" s="183"/>
      <c r="D18" s="184"/>
      <c r="E18" s="42"/>
      <c r="F18" s="43"/>
      <c r="G18" s="25"/>
    </row>
    <row r="19" spans="2:7" ht="19.5" thickBot="1" x14ac:dyDescent="0.35">
      <c r="B19" s="44"/>
      <c r="C19" s="185" t="s">
        <v>19</v>
      </c>
      <c r="D19" s="186"/>
      <c r="E19" s="186"/>
      <c r="F19" s="186"/>
      <c r="G19" s="45">
        <f>+G12+G16+G17</f>
        <v>6081998361.8999996</v>
      </c>
    </row>
    <row r="22" spans="2:7" ht="21" x14ac:dyDescent="0.35">
      <c r="E22" s="46" t="s">
        <v>20</v>
      </c>
      <c r="F22" s="46"/>
      <c r="G22" s="47">
        <v>8188987776</v>
      </c>
    </row>
    <row r="24" spans="2:7" x14ac:dyDescent="0.3">
      <c r="G24" s="48">
        <f>G22-G19</f>
        <v>2106989414.1000004</v>
      </c>
    </row>
  </sheetData>
  <mergeCells count="9">
    <mergeCell ref="C17:D17"/>
    <mergeCell ref="C18:D18"/>
    <mergeCell ref="C19:F19"/>
    <mergeCell ref="C3:F4"/>
    <mergeCell ref="C5:G5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8D42-113F-46C0-9B94-03B2C71DE9D4}">
  <dimension ref="B1:I42"/>
  <sheetViews>
    <sheetView tabSelected="1" view="pageBreakPreview" zoomScaleNormal="100" zoomScaleSheetLayoutView="100" workbookViewId="0">
      <selection activeCell="C7" sqref="C7"/>
    </sheetView>
  </sheetViews>
  <sheetFormatPr baseColWidth="10" defaultRowHeight="15" x14ac:dyDescent="0.2"/>
  <cols>
    <col min="1" max="1" width="2.625" style="164" customWidth="1"/>
    <col min="2" max="2" width="14.375" style="164" customWidth="1"/>
    <col min="3" max="3" width="61.25" style="164" customWidth="1"/>
    <col min="4" max="4" width="15.625" style="164" customWidth="1"/>
    <col min="5" max="5" width="18.875" style="164" customWidth="1"/>
    <col min="6" max="6" width="15.5" style="164" bestFit="1" customWidth="1"/>
    <col min="7" max="7" width="27.5" style="164" customWidth="1"/>
    <col min="8" max="8" width="2.375" style="164" customWidth="1"/>
    <col min="9" max="16384" width="11" style="164"/>
  </cols>
  <sheetData>
    <row r="1" spans="2:9" x14ac:dyDescent="0.2">
      <c r="B1" s="203" t="s">
        <v>87</v>
      </c>
      <c r="C1" s="204"/>
      <c r="D1" s="204"/>
      <c r="E1" s="204"/>
      <c r="F1" s="204"/>
      <c r="G1" s="205"/>
    </row>
    <row r="2" spans="2:9" ht="15.75" thickBot="1" x14ac:dyDescent="0.25">
      <c r="B2" s="206"/>
      <c r="C2" s="207"/>
      <c r="D2" s="207"/>
      <c r="E2" s="207"/>
      <c r="F2" s="207"/>
      <c r="G2" s="208"/>
    </row>
    <row r="3" spans="2:9" ht="40.5" customHeight="1" thickBot="1" x14ac:dyDescent="0.25">
      <c r="B3" s="166" t="s">
        <v>1</v>
      </c>
      <c r="C3" s="209" t="s">
        <v>88</v>
      </c>
      <c r="D3" s="209"/>
      <c r="E3" s="209"/>
      <c r="F3" s="209"/>
      <c r="G3" s="210"/>
    </row>
    <row r="4" spans="2:9" ht="32.25" thickBot="1" x14ac:dyDescent="0.25">
      <c r="B4" s="166" t="s">
        <v>3</v>
      </c>
      <c r="C4" s="167" t="s">
        <v>4</v>
      </c>
      <c r="D4" s="168" t="s">
        <v>5</v>
      </c>
      <c r="E4" s="168" t="s">
        <v>21</v>
      </c>
      <c r="F4" s="168" t="s">
        <v>7</v>
      </c>
      <c r="G4" s="169" t="s">
        <v>8</v>
      </c>
    </row>
    <row r="5" spans="2:9" ht="15.75" x14ac:dyDescent="0.2">
      <c r="B5" s="170"/>
      <c r="C5" s="171"/>
      <c r="D5" s="2"/>
      <c r="E5" s="172"/>
      <c r="F5" s="173"/>
      <c r="G5" s="4"/>
    </row>
    <row r="6" spans="2:9" ht="30" x14ac:dyDescent="0.2">
      <c r="B6" s="170">
        <v>1</v>
      </c>
      <c r="C6" s="1" t="s">
        <v>89</v>
      </c>
      <c r="D6" s="2" t="s">
        <v>22</v>
      </c>
      <c r="E6" s="3">
        <v>1237231</v>
      </c>
      <c r="F6" s="10"/>
      <c r="G6" s="4"/>
    </row>
    <row r="7" spans="2:9" x14ac:dyDescent="0.2">
      <c r="B7" s="170">
        <v>2</v>
      </c>
      <c r="C7" s="1" t="s">
        <v>92</v>
      </c>
      <c r="D7" s="2" t="s">
        <v>22</v>
      </c>
      <c r="E7" s="3">
        <v>40000</v>
      </c>
      <c r="F7" s="10"/>
      <c r="G7" s="4"/>
    </row>
    <row r="8" spans="2:9" ht="45" x14ac:dyDescent="0.2">
      <c r="B8" s="170">
        <v>3</v>
      </c>
      <c r="C8" s="1" t="s">
        <v>90</v>
      </c>
      <c r="D8" s="2" t="s">
        <v>22</v>
      </c>
      <c r="E8" s="3">
        <v>45000</v>
      </c>
      <c r="F8" s="10"/>
      <c r="G8" s="4"/>
      <c r="I8" s="165"/>
    </row>
    <row r="9" spans="2:9" ht="16.5" thickBot="1" x14ac:dyDescent="0.25">
      <c r="B9" s="211"/>
      <c r="C9" s="174"/>
      <c r="D9" s="175"/>
      <c r="E9" s="176"/>
      <c r="F9" s="177"/>
      <c r="G9" s="178"/>
    </row>
    <row r="10" spans="2:9" ht="15.75" x14ac:dyDescent="0.2">
      <c r="B10" s="212"/>
      <c r="C10" s="213" t="s">
        <v>23</v>
      </c>
      <c r="D10" s="214"/>
      <c r="E10" s="5"/>
      <c r="F10" s="5">
        <v>1</v>
      </c>
      <c r="G10" s="6"/>
    </row>
    <row r="11" spans="2:9" x14ac:dyDescent="0.2">
      <c r="B11" s="212"/>
      <c r="C11" s="215" t="s">
        <v>14</v>
      </c>
      <c r="D11" s="216"/>
      <c r="E11" s="7"/>
      <c r="F11" s="7">
        <v>0.16500000000000001</v>
      </c>
      <c r="G11" s="4"/>
    </row>
    <row r="12" spans="2:9" x14ac:dyDescent="0.2">
      <c r="B12" s="212"/>
      <c r="C12" s="217" t="s">
        <v>15</v>
      </c>
      <c r="D12" s="218"/>
      <c r="E12" s="5"/>
      <c r="F12" s="7">
        <v>0.05</v>
      </c>
      <c r="G12" s="4"/>
    </row>
    <row r="13" spans="2:9" x14ac:dyDescent="0.2">
      <c r="B13" s="212"/>
      <c r="C13" s="219" t="s">
        <v>16</v>
      </c>
      <c r="D13" s="220"/>
      <c r="E13" s="7"/>
      <c r="F13" s="7">
        <v>0.05</v>
      </c>
      <c r="G13" s="4"/>
    </row>
    <row r="14" spans="2:9" ht="15.75" x14ac:dyDescent="0.2">
      <c r="B14" s="212"/>
      <c r="C14" s="49"/>
      <c r="D14" s="8"/>
      <c r="E14" s="5"/>
      <c r="F14" s="9" t="s">
        <v>17</v>
      </c>
      <c r="G14" s="6"/>
    </row>
    <row r="15" spans="2:9" ht="16.5" thickBot="1" x14ac:dyDescent="0.25">
      <c r="B15" s="212"/>
      <c r="C15" s="219" t="s">
        <v>18</v>
      </c>
      <c r="D15" s="220"/>
      <c r="E15" s="7"/>
      <c r="F15" s="7">
        <v>0.19</v>
      </c>
      <c r="G15" s="6"/>
    </row>
    <row r="16" spans="2:9" ht="16.5" thickBot="1" x14ac:dyDescent="0.25">
      <c r="B16" s="180"/>
      <c r="C16" s="200" t="s">
        <v>91</v>
      </c>
      <c r="D16" s="200"/>
      <c r="E16" s="200"/>
      <c r="F16" s="200"/>
      <c r="G16" s="179"/>
    </row>
    <row r="17" spans="2:7" ht="15.75" thickBot="1" x14ac:dyDescent="0.25"/>
    <row r="18" spans="2:7" ht="27.75" customHeight="1" x14ac:dyDescent="0.2">
      <c r="B18" s="201" t="s">
        <v>86</v>
      </c>
      <c r="C18" s="201"/>
      <c r="D18" s="201"/>
      <c r="E18" s="201"/>
      <c r="F18" s="201"/>
      <c r="G18" s="201"/>
    </row>
    <row r="19" spans="2:7" ht="27.75" customHeight="1" x14ac:dyDescent="0.2">
      <c r="B19" s="202"/>
      <c r="C19" s="202"/>
      <c r="D19" s="202"/>
      <c r="E19" s="202"/>
      <c r="F19" s="202"/>
      <c r="G19" s="202"/>
    </row>
    <row r="20" spans="2:7" ht="27.75" customHeight="1" x14ac:dyDescent="0.2">
      <c r="B20" s="202"/>
      <c r="C20" s="202"/>
      <c r="D20" s="202"/>
      <c r="E20" s="202"/>
      <c r="F20" s="202"/>
      <c r="G20" s="202"/>
    </row>
    <row r="21" spans="2:7" ht="27.75" customHeight="1" x14ac:dyDescent="0.2">
      <c r="B21" s="202"/>
      <c r="C21" s="202"/>
      <c r="D21" s="202"/>
      <c r="E21" s="202"/>
      <c r="F21" s="202"/>
      <c r="G21" s="202"/>
    </row>
    <row r="22" spans="2:7" ht="27.75" customHeight="1" x14ac:dyDescent="0.2">
      <c r="B22" s="202"/>
      <c r="C22" s="202"/>
      <c r="D22" s="202"/>
      <c r="E22" s="202"/>
      <c r="F22" s="202"/>
      <c r="G22" s="202"/>
    </row>
    <row r="23" spans="2:7" ht="27.75" customHeight="1" x14ac:dyDescent="0.2">
      <c r="B23" s="202"/>
      <c r="C23" s="202"/>
      <c r="D23" s="202"/>
      <c r="E23" s="202"/>
      <c r="F23" s="202"/>
      <c r="G23" s="202"/>
    </row>
    <row r="24" spans="2:7" ht="27.75" customHeight="1" x14ac:dyDescent="0.2">
      <c r="B24" s="202"/>
      <c r="C24" s="202"/>
      <c r="D24" s="202"/>
      <c r="E24" s="202"/>
      <c r="F24" s="202"/>
      <c r="G24" s="202"/>
    </row>
    <row r="25" spans="2:7" ht="27.75" customHeight="1" x14ac:dyDescent="0.2">
      <c r="B25" s="202"/>
      <c r="C25" s="202"/>
      <c r="D25" s="202"/>
      <c r="E25" s="202"/>
      <c r="F25" s="202"/>
      <c r="G25" s="202"/>
    </row>
    <row r="26" spans="2:7" ht="27.75" customHeight="1" x14ac:dyDescent="0.2">
      <c r="B26" s="202"/>
      <c r="C26" s="202"/>
      <c r="D26" s="202"/>
      <c r="E26" s="202"/>
      <c r="F26" s="202"/>
      <c r="G26" s="202"/>
    </row>
    <row r="27" spans="2:7" ht="27.75" customHeight="1" x14ac:dyDescent="0.2">
      <c r="B27" s="202"/>
      <c r="C27" s="202"/>
      <c r="D27" s="202"/>
      <c r="E27" s="202"/>
      <c r="F27" s="202"/>
      <c r="G27" s="202"/>
    </row>
    <row r="28" spans="2:7" ht="27.75" customHeight="1" x14ac:dyDescent="0.2">
      <c r="B28" s="202"/>
      <c r="C28" s="202"/>
      <c r="D28" s="202"/>
      <c r="E28" s="202"/>
      <c r="F28" s="202"/>
      <c r="G28" s="202"/>
    </row>
    <row r="29" spans="2:7" ht="27.75" customHeight="1" x14ac:dyDescent="0.2">
      <c r="B29" s="202"/>
      <c r="C29" s="202"/>
      <c r="D29" s="202"/>
      <c r="E29" s="202"/>
      <c r="F29" s="202"/>
      <c r="G29" s="202"/>
    </row>
    <row r="30" spans="2:7" ht="27.75" customHeight="1" x14ac:dyDescent="0.2">
      <c r="B30" s="202"/>
      <c r="C30" s="202"/>
      <c r="D30" s="202"/>
      <c r="E30" s="202"/>
      <c r="F30" s="202"/>
      <c r="G30" s="202"/>
    </row>
    <row r="31" spans="2:7" ht="27.75" customHeight="1" x14ac:dyDescent="0.2">
      <c r="B31" s="202"/>
      <c r="C31" s="202"/>
      <c r="D31" s="202"/>
      <c r="E31" s="202"/>
      <c r="F31" s="202"/>
      <c r="G31" s="202"/>
    </row>
    <row r="32" spans="2:7" ht="27.75" customHeight="1" x14ac:dyDescent="0.2">
      <c r="B32" s="202"/>
      <c r="C32" s="202"/>
      <c r="D32" s="202"/>
      <c r="E32" s="202"/>
      <c r="F32" s="202"/>
      <c r="G32" s="202"/>
    </row>
    <row r="33" spans="2:7" ht="27.75" customHeight="1" x14ac:dyDescent="0.2">
      <c r="B33" s="202"/>
      <c r="C33" s="202"/>
      <c r="D33" s="202"/>
      <c r="E33" s="202"/>
      <c r="F33" s="202"/>
      <c r="G33" s="202"/>
    </row>
    <row r="34" spans="2:7" ht="27.75" customHeight="1" x14ac:dyDescent="0.2">
      <c r="B34" s="202"/>
      <c r="C34" s="202"/>
      <c r="D34" s="202"/>
      <c r="E34" s="202"/>
      <c r="F34" s="202"/>
      <c r="G34" s="202"/>
    </row>
    <row r="35" spans="2:7" ht="27.75" customHeight="1" x14ac:dyDescent="0.2">
      <c r="B35" s="202"/>
      <c r="C35" s="202"/>
      <c r="D35" s="202"/>
      <c r="E35" s="202"/>
      <c r="F35" s="202"/>
      <c r="G35" s="202"/>
    </row>
    <row r="36" spans="2:7" ht="27.75" customHeight="1" x14ac:dyDescent="0.2">
      <c r="B36" s="202"/>
      <c r="C36" s="202"/>
      <c r="D36" s="202"/>
      <c r="E36" s="202"/>
      <c r="F36" s="202"/>
      <c r="G36" s="202"/>
    </row>
    <row r="37" spans="2:7" ht="27.75" customHeight="1" x14ac:dyDescent="0.2">
      <c r="B37" s="202"/>
      <c r="C37" s="202"/>
      <c r="D37" s="202"/>
      <c r="E37" s="202"/>
      <c r="F37" s="202"/>
      <c r="G37" s="202"/>
    </row>
    <row r="38" spans="2:7" ht="27.75" customHeight="1" x14ac:dyDescent="0.2">
      <c r="B38" s="202"/>
      <c r="C38" s="202"/>
      <c r="D38" s="202"/>
      <c r="E38" s="202"/>
      <c r="F38" s="202"/>
      <c r="G38" s="202"/>
    </row>
    <row r="39" spans="2:7" ht="27.75" customHeight="1" x14ac:dyDescent="0.2">
      <c r="B39" s="202"/>
      <c r="C39" s="202"/>
      <c r="D39" s="202"/>
      <c r="E39" s="202"/>
      <c r="F39" s="202"/>
      <c r="G39" s="202"/>
    </row>
    <row r="40" spans="2:7" ht="27.75" customHeight="1" x14ac:dyDescent="0.2">
      <c r="B40" s="202"/>
      <c r="C40" s="202"/>
      <c r="D40" s="202"/>
      <c r="E40" s="202"/>
      <c r="F40" s="202"/>
      <c r="G40" s="202"/>
    </row>
    <row r="41" spans="2:7" ht="27.75" customHeight="1" x14ac:dyDescent="0.2">
      <c r="B41" s="202"/>
      <c r="C41" s="202"/>
      <c r="D41" s="202"/>
      <c r="E41" s="202"/>
      <c r="F41" s="202"/>
      <c r="G41" s="202"/>
    </row>
    <row r="42" spans="2:7" ht="27.75" customHeight="1" x14ac:dyDescent="0.2">
      <c r="B42" s="202"/>
      <c r="C42" s="202"/>
      <c r="D42" s="202"/>
      <c r="E42" s="202"/>
      <c r="F42" s="202"/>
      <c r="G42" s="202"/>
    </row>
  </sheetData>
  <mergeCells count="10">
    <mergeCell ref="C16:F16"/>
    <mergeCell ref="B18:G42"/>
    <mergeCell ref="B1:G2"/>
    <mergeCell ref="C3:G3"/>
    <mergeCell ref="B9:B15"/>
    <mergeCell ref="C10:D10"/>
    <mergeCell ref="C11:D11"/>
    <mergeCell ref="C12:D12"/>
    <mergeCell ref="C13:D13"/>
    <mergeCell ref="C15:D15"/>
  </mergeCells>
  <pageMargins left="0.70866141732283472" right="0.70866141732283472" top="0.74803149606299213" bottom="0.74803149606299213" header="0.31496062992125984" footer="0.31496062992125984"/>
  <pageSetup scale="65" orientation="landscape" r:id="rId1"/>
  <rowBreaks count="1" manualBreakCount="1">
    <brk id="3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71D2-ACCA-964C-A06E-0C68EF814AFD}">
  <dimension ref="B1:H13"/>
  <sheetViews>
    <sheetView workbookViewId="0">
      <selection activeCell="G11" sqref="G11"/>
    </sheetView>
  </sheetViews>
  <sheetFormatPr baseColWidth="10" defaultColWidth="11" defaultRowHeight="26.25" x14ac:dyDescent="0.4"/>
  <cols>
    <col min="2" max="7" width="27.875" style="153" customWidth="1"/>
  </cols>
  <sheetData>
    <row r="1" spans="2:8" ht="27" thickBot="1" x14ac:dyDescent="0.45"/>
    <row r="2" spans="2:8" ht="16.5" thickBot="1" x14ac:dyDescent="0.3">
      <c r="B2" s="221" t="s">
        <v>24</v>
      </c>
      <c r="C2" s="222"/>
      <c r="D2" s="222"/>
      <c r="E2" s="222"/>
      <c r="F2" s="222"/>
      <c r="G2" s="222"/>
      <c r="H2" s="223"/>
    </row>
    <row r="3" spans="2:8" ht="27" thickBot="1" x14ac:dyDescent="0.45"/>
    <row r="4" spans="2:8" ht="51.75" thickBot="1" x14ac:dyDescent="0.3">
      <c r="B4" s="154" t="s">
        <v>25</v>
      </c>
      <c r="C4" s="155" t="s">
        <v>26</v>
      </c>
      <c r="D4" s="155" t="s">
        <v>27</v>
      </c>
      <c r="E4" s="155" t="s">
        <v>6</v>
      </c>
      <c r="F4" s="155" t="s">
        <v>28</v>
      </c>
      <c r="G4" s="155" t="s">
        <v>29</v>
      </c>
    </row>
    <row r="5" spans="2:8" ht="102.75" thickBot="1" x14ac:dyDescent="0.3">
      <c r="B5" s="156">
        <v>1</v>
      </c>
      <c r="C5" s="157" t="s">
        <v>30</v>
      </c>
      <c r="D5" s="157" t="s">
        <v>31</v>
      </c>
      <c r="E5" s="158">
        <v>1</v>
      </c>
      <c r="F5" s="159">
        <v>649144761</v>
      </c>
      <c r="G5" s="159">
        <f>ROUND((E5*F5),0)</f>
        <v>649144761</v>
      </c>
    </row>
    <row r="6" spans="2:8" thickBot="1" x14ac:dyDescent="0.3">
      <c r="B6" s="224" t="s">
        <v>32</v>
      </c>
      <c r="C6" s="225"/>
      <c r="D6" s="225"/>
      <c r="E6" s="225"/>
      <c r="F6" s="226"/>
      <c r="G6" s="160">
        <f>SUM(G5:G5)</f>
        <v>649144761</v>
      </c>
    </row>
    <row r="7" spans="2:8" thickBot="1" x14ac:dyDescent="0.3">
      <c r="B7" s="224" t="s">
        <v>33</v>
      </c>
      <c r="C7" s="225"/>
      <c r="D7" s="225"/>
      <c r="E7" s="227"/>
      <c r="F7" s="161">
        <v>0.19</v>
      </c>
      <c r="G7" s="162">
        <f>MROUND(G6*F7,1)</f>
        <v>123337505</v>
      </c>
      <c r="H7" s="50"/>
    </row>
    <row r="8" spans="2:8" thickBot="1" x14ac:dyDescent="0.3">
      <c r="B8" s="224" t="s">
        <v>34</v>
      </c>
      <c r="C8" s="225"/>
      <c r="D8" s="225"/>
      <c r="E8" s="225"/>
      <c r="F8" s="226"/>
      <c r="G8" s="160">
        <f>G6+G7</f>
        <v>772482266</v>
      </c>
      <c r="H8" s="50"/>
    </row>
    <row r="11" spans="2:8" x14ac:dyDescent="0.4">
      <c r="G11" s="163"/>
    </row>
    <row r="12" spans="2:8" x14ac:dyDescent="0.4">
      <c r="G12" s="163"/>
    </row>
    <row r="13" spans="2:8" x14ac:dyDescent="0.4">
      <c r="G13" s="163"/>
    </row>
  </sheetData>
  <mergeCells count="4">
    <mergeCell ref="B2:H2"/>
    <mergeCell ref="B6:F6"/>
    <mergeCell ref="B7:E7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4344-2C8A-D745-AB53-E3AFCF1A769C}">
  <sheetPr>
    <tabColor rgb="FF92D050"/>
  </sheetPr>
  <dimension ref="A1:N102"/>
  <sheetViews>
    <sheetView view="pageBreakPreview" topLeftCell="A42" zoomScale="75" zoomScaleNormal="75" zoomScaleSheetLayoutView="75" workbookViewId="0">
      <selection activeCell="G11" sqref="G11"/>
    </sheetView>
  </sheetViews>
  <sheetFormatPr baseColWidth="10" defaultColWidth="11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35</v>
      </c>
      <c r="E2" s="57"/>
      <c r="F2" s="57"/>
      <c r="G2" s="58"/>
      <c r="H2" s="58"/>
      <c r="I2" s="58"/>
      <c r="J2" s="59"/>
    </row>
    <row r="3" spans="1:14" ht="15.75" x14ac:dyDescent="0.2">
      <c r="A3" s="228"/>
      <c r="B3" s="229"/>
      <c r="C3" s="230"/>
      <c r="D3" s="228" t="s">
        <v>36</v>
      </c>
      <c r="E3" s="231"/>
      <c r="F3" s="231"/>
      <c r="G3" s="231"/>
      <c r="H3" s="231"/>
      <c r="I3" s="232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37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 t="s">
        <v>38</v>
      </c>
      <c r="B7" s="233" t="s">
        <v>39</v>
      </c>
      <c r="C7" s="234"/>
      <c r="D7" s="234"/>
      <c r="E7" s="234"/>
      <c r="F7" s="234"/>
      <c r="G7" s="234"/>
      <c r="H7" s="234"/>
      <c r="I7" s="235"/>
      <c r="J7" s="76" t="s">
        <v>22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40</v>
      </c>
      <c r="G9" s="52"/>
      <c r="H9" s="52"/>
      <c r="I9" s="52"/>
      <c r="J9" s="52"/>
    </row>
    <row r="10" spans="1:14" ht="20.100000000000001" customHeight="1" thickBot="1" x14ac:dyDescent="0.25">
      <c r="A10" s="78" t="s">
        <v>41</v>
      </c>
      <c r="B10" s="79"/>
      <c r="C10" s="78"/>
      <c r="D10" s="79"/>
      <c r="E10" s="80"/>
      <c r="F10" s="80" t="s">
        <v>42</v>
      </c>
      <c r="G10" s="81" t="s">
        <v>43</v>
      </c>
      <c r="H10" s="81" t="s">
        <v>44</v>
      </c>
      <c r="I10" s="81" t="s">
        <v>45</v>
      </c>
      <c r="J10" s="52"/>
    </row>
    <row r="11" spans="1:14" ht="20.100000000000001" customHeight="1" x14ac:dyDescent="0.2">
      <c r="A11" s="82" t="s">
        <v>46</v>
      </c>
      <c r="B11" s="83"/>
      <c r="C11" s="84"/>
      <c r="D11" s="84"/>
      <c r="E11" s="85"/>
      <c r="F11" s="86" t="s">
        <v>47</v>
      </c>
      <c r="G11" s="87">
        <v>8525061.9999999981</v>
      </c>
      <c r="H11" s="87">
        <f>370*8*0.6</f>
        <v>1776</v>
      </c>
      <c r="I11" s="88">
        <f t="shared" ref="I11:I14" si="0">G11/H11</f>
        <v>4800.1475225225213</v>
      </c>
      <c r="J11" s="89"/>
    </row>
    <row r="12" spans="1:14" ht="20.100000000000001" customHeight="1" thickBot="1" x14ac:dyDescent="0.25">
      <c r="A12" s="90" t="s">
        <v>48</v>
      </c>
      <c r="B12" s="84"/>
      <c r="C12" s="84"/>
      <c r="D12" s="84"/>
      <c r="E12" s="85"/>
      <c r="F12" s="91" t="s">
        <v>49</v>
      </c>
      <c r="G12" s="92">
        <v>900000</v>
      </c>
      <c r="H12" s="92">
        <f t="shared" ref="H12:H16" si="1">370*8*0.6</f>
        <v>1776</v>
      </c>
      <c r="I12" s="93">
        <f t="shared" si="0"/>
        <v>506.75675675675677</v>
      </c>
      <c r="J12" s="53"/>
    </row>
    <row r="13" spans="1:14" ht="20.100000000000001" customHeight="1" x14ac:dyDescent="0.2">
      <c r="A13" s="90" t="s">
        <v>50</v>
      </c>
      <c r="B13" s="84"/>
      <c r="C13" s="84"/>
      <c r="D13" s="84"/>
      <c r="E13" s="85"/>
      <c r="F13" s="91" t="s">
        <v>51</v>
      </c>
      <c r="G13" s="92">
        <v>800000</v>
      </c>
      <c r="H13" s="92">
        <f t="shared" si="1"/>
        <v>1776</v>
      </c>
      <c r="I13" s="93">
        <f t="shared" si="0"/>
        <v>450.45045045045043</v>
      </c>
      <c r="J13" s="53"/>
      <c r="N13" s="94"/>
    </row>
    <row r="14" spans="1:14" ht="20.100000000000001" customHeight="1" x14ac:dyDescent="0.2">
      <c r="A14" s="90" t="s">
        <v>52</v>
      </c>
      <c r="B14" s="84"/>
      <c r="C14" s="84"/>
      <c r="D14" s="84"/>
      <c r="E14" s="85"/>
      <c r="F14" s="91" t="s">
        <v>51</v>
      </c>
      <c r="G14" s="92">
        <v>750000</v>
      </c>
      <c r="H14" s="92">
        <f t="shared" si="1"/>
        <v>1776</v>
      </c>
      <c r="I14" s="93">
        <f t="shared" si="0"/>
        <v>422.29729729729729</v>
      </c>
      <c r="J14" s="53"/>
    </row>
    <row r="15" spans="1:14" ht="20.100000000000001" customHeight="1" x14ac:dyDescent="0.2">
      <c r="A15" s="90" t="s">
        <v>53</v>
      </c>
      <c r="B15" s="84"/>
      <c r="C15" s="84"/>
      <c r="D15" s="84"/>
      <c r="E15" s="85"/>
      <c r="F15" s="91" t="s">
        <v>54</v>
      </c>
      <c r="G15" s="92">
        <v>250000</v>
      </c>
      <c r="H15" s="92">
        <f t="shared" si="1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55</v>
      </c>
      <c r="B16" s="84"/>
      <c r="C16" s="84"/>
      <c r="D16" s="84"/>
      <c r="E16" s="85"/>
      <c r="F16" s="91" t="s">
        <v>56</v>
      </c>
      <c r="G16" s="92">
        <f>[1]Batimetria!I40</f>
        <v>2430750</v>
      </c>
      <c r="H16" s="92">
        <f t="shared" si="1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57</v>
      </c>
      <c r="J19" s="102">
        <f>SUM(I11:I18)</f>
        <v>7689.0833333333321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58</v>
      </c>
      <c r="G21" s="52"/>
      <c r="H21" s="52"/>
      <c r="I21" s="52"/>
      <c r="J21" s="52"/>
    </row>
    <row r="22" spans="1:10" ht="15.75" thickBot="1" x14ac:dyDescent="0.25">
      <c r="A22" s="103" t="s">
        <v>41</v>
      </c>
      <c r="B22" s="103"/>
      <c r="C22" s="103"/>
      <c r="D22" s="103"/>
      <c r="E22" s="103"/>
      <c r="F22" s="104" t="s">
        <v>59</v>
      </c>
      <c r="G22" s="105" t="s">
        <v>60</v>
      </c>
      <c r="H22" s="106" t="s">
        <v>61</v>
      </c>
      <c r="I22" s="105" t="s">
        <v>45</v>
      </c>
      <c r="J22" s="53"/>
    </row>
    <row r="23" spans="1:10" ht="20.100000000000001" customHeight="1" x14ac:dyDescent="0.2">
      <c r="A23" s="82" t="s">
        <v>62</v>
      </c>
      <c r="B23" s="83"/>
      <c r="C23" s="83"/>
      <c r="D23" s="83"/>
      <c r="E23" s="107"/>
      <c r="F23" s="108" t="s">
        <v>63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64</v>
      </c>
      <c r="B24" s="84"/>
      <c r="C24" s="84"/>
      <c r="D24" s="84"/>
      <c r="E24" s="85"/>
      <c r="F24" s="112" t="s">
        <v>63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65</v>
      </c>
      <c r="B25" s="84"/>
      <c r="C25" s="84"/>
      <c r="D25" s="84"/>
      <c r="E25" s="85"/>
      <c r="F25" s="112" t="s">
        <v>63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66</v>
      </c>
      <c r="B26" s="84"/>
      <c r="C26" s="84"/>
      <c r="D26" s="84"/>
      <c r="E26" s="85"/>
      <c r="F26" s="112" t="s">
        <v>67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68</v>
      </c>
      <c r="B27" s="84"/>
      <c r="C27" s="84"/>
      <c r="D27" s="84"/>
      <c r="E27" s="85"/>
      <c r="F27" s="112" t="s">
        <v>69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70</v>
      </c>
      <c r="B28" s="84"/>
      <c r="C28" s="84"/>
      <c r="D28" s="84"/>
      <c r="E28" s="85"/>
      <c r="F28" s="112" t="s">
        <v>69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57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71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72</v>
      </c>
      <c r="B33" s="103"/>
      <c r="C33" s="103"/>
      <c r="D33" s="78"/>
      <c r="E33" s="79"/>
      <c r="F33" s="80" t="s">
        <v>59</v>
      </c>
      <c r="G33" s="122" t="s">
        <v>60</v>
      </c>
      <c r="H33" s="122" t="s">
        <v>44</v>
      </c>
      <c r="I33" s="122" t="s">
        <v>45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57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73</v>
      </c>
      <c r="G40" s="52"/>
      <c r="H40" s="52"/>
      <c r="I40" s="52"/>
      <c r="J40" s="52"/>
    </row>
    <row r="41" spans="1:10" ht="20.100000000000001" customHeight="1" thickBot="1" x14ac:dyDescent="0.25">
      <c r="A41" s="236" t="s">
        <v>74</v>
      </c>
      <c r="B41" s="237"/>
      <c r="C41" s="238"/>
      <c r="D41" s="103" t="s">
        <v>75</v>
      </c>
      <c r="E41" s="103" t="s">
        <v>76</v>
      </c>
      <c r="F41" s="103" t="s">
        <v>77</v>
      </c>
      <c r="G41" s="122" t="s">
        <v>78</v>
      </c>
      <c r="H41" s="122" t="s">
        <v>44</v>
      </c>
      <c r="I41" s="122" t="s">
        <v>45</v>
      </c>
      <c r="J41" s="52"/>
    </row>
    <row r="42" spans="1:10" ht="20.100000000000001" customHeight="1" x14ac:dyDescent="0.2">
      <c r="A42" s="130" t="s">
        <v>79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80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81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82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83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57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84</v>
      </c>
      <c r="I51" s="147"/>
      <c r="J51" s="148">
        <f>J49+J38+J30+J19+J10</f>
        <v>12815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12815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7D94-81F0-9545-8468-AE25D85E0816}">
  <sheetPr>
    <tabColor rgb="FF92D050"/>
  </sheetPr>
  <dimension ref="A1:N102"/>
  <sheetViews>
    <sheetView view="pageBreakPreview" topLeftCell="A40" zoomScaleNormal="75" zoomScaleSheetLayoutView="100" workbookViewId="0">
      <selection activeCell="J51" sqref="J51"/>
    </sheetView>
  </sheetViews>
  <sheetFormatPr baseColWidth="10" defaultColWidth="11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35</v>
      </c>
      <c r="E2" s="57"/>
      <c r="F2" s="57"/>
      <c r="G2" s="58"/>
      <c r="H2" s="58"/>
      <c r="I2" s="58"/>
      <c r="J2" s="59"/>
    </row>
    <row r="3" spans="1:14" ht="42" customHeight="1" x14ac:dyDescent="0.2">
      <c r="A3" s="228"/>
      <c r="B3" s="229"/>
      <c r="C3" s="230"/>
      <c r="D3" s="228" t="s">
        <v>85</v>
      </c>
      <c r="E3" s="231"/>
      <c r="F3" s="231"/>
      <c r="G3" s="231"/>
      <c r="H3" s="231"/>
      <c r="I3" s="232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37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>
        <v>3</v>
      </c>
      <c r="B7" s="233" t="s">
        <v>39</v>
      </c>
      <c r="C7" s="234"/>
      <c r="D7" s="234"/>
      <c r="E7" s="234"/>
      <c r="F7" s="234"/>
      <c r="G7" s="234"/>
      <c r="H7" s="234"/>
      <c r="I7" s="235"/>
      <c r="J7" s="76" t="s">
        <v>22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40</v>
      </c>
      <c r="G9" s="52"/>
      <c r="H9" s="52"/>
      <c r="I9" s="52"/>
      <c r="J9" s="52"/>
    </row>
    <row r="10" spans="1:14" ht="20.100000000000001" customHeight="1" thickBot="1" x14ac:dyDescent="0.25">
      <c r="A10" s="78" t="s">
        <v>41</v>
      </c>
      <c r="B10" s="79"/>
      <c r="C10" s="78"/>
      <c r="D10" s="79"/>
      <c r="E10" s="80"/>
      <c r="F10" s="80" t="s">
        <v>42</v>
      </c>
      <c r="G10" s="81" t="s">
        <v>43</v>
      </c>
      <c r="H10" s="81" t="s">
        <v>44</v>
      </c>
      <c r="I10" s="81" t="s">
        <v>45</v>
      </c>
      <c r="J10" s="52"/>
    </row>
    <row r="11" spans="1:14" ht="20.100000000000001" customHeight="1" x14ac:dyDescent="0.2">
      <c r="A11" s="82" t="s">
        <v>46</v>
      </c>
      <c r="B11" s="83"/>
      <c r="C11" s="84"/>
      <c r="D11" s="84"/>
      <c r="E11" s="85"/>
      <c r="F11" s="86" t="s">
        <v>47</v>
      </c>
      <c r="G11" s="87">
        <v>46417797.999999993</v>
      </c>
      <c r="H11" s="87">
        <f t="shared" ref="H11:H16" si="0">370*8*0.6</f>
        <v>1776</v>
      </c>
      <c r="I11" s="88">
        <f t="shared" ref="I11:I14" si="1">G11/H11</f>
        <v>26136.147522522519</v>
      </c>
      <c r="J11" s="89"/>
    </row>
    <row r="12" spans="1:14" ht="20.100000000000001" customHeight="1" thickBot="1" x14ac:dyDescent="0.25">
      <c r="A12" s="90" t="s">
        <v>48</v>
      </c>
      <c r="B12" s="84"/>
      <c r="C12" s="84"/>
      <c r="D12" s="84"/>
      <c r="E12" s="85"/>
      <c r="F12" s="91" t="s">
        <v>49</v>
      </c>
      <c r="G12" s="92">
        <v>900000</v>
      </c>
      <c r="H12" s="92">
        <f t="shared" si="0"/>
        <v>1776</v>
      </c>
      <c r="I12" s="93">
        <f t="shared" si="1"/>
        <v>506.75675675675677</v>
      </c>
      <c r="J12" s="53"/>
    </row>
    <row r="13" spans="1:14" ht="20.100000000000001" customHeight="1" x14ac:dyDescent="0.2">
      <c r="A13" s="90" t="s">
        <v>50</v>
      </c>
      <c r="B13" s="84"/>
      <c r="C13" s="84"/>
      <c r="D13" s="84"/>
      <c r="E13" s="85"/>
      <c r="F13" s="91" t="s">
        <v>51</v>
      </c>
      <c r="G13" s="92">
        <v>800000</v>
      </c>
      <c r="H13" s="92">
        <f t="shared" si="0"/>
        <v>1776</v>
      </c>
      <c r="I13" s="93">
        <f t="shared" si="1"/>
        <v>450.45045045045043</v>
      </c>
      <c r="J13" s="53"/>
      <c r="N13" s="94"/>
    </row>
    <row r="14" spans="1:14" ht="20.100000000000001" customHeight="1" x14ac:dyDescent="0.2">
      <c r="A14" s="90" t="s">
        <v>52</v>
      </c>
      <c r="B14" s="84"/>
      <c r="C14" s="84"/>
      <c r="D14" s="84"/>
      <c r="E14" s="85"/>
      <c r="F14" s="91" t="s">
        <v>51</v>
      </c>
      <c r="G14" s="92">
        <v>750000</v>
      </c>
      <c r="H14" s="92">
        <f t="shared" si="0"/>
        <v>1776</v>
      </c>
      <c r="I14" s="93">
        <f t="shared" si="1"/>
        <v>422.29729729729729</v>
      </c>
      <c r="J14" s="53"/>
    </row>
    <row r="15" spans="1:14" ht="20.100000000000001" customHeight="1" x14ac:dyDescent="0.2">
      <c r="A15" s="90" t="s">
        <v>53</v>
      </c>
      <c r="B15" s="84"/>
      <c r="C15" s="84"/>
      <c r="D15" s="84"/>
      <c r="E15" s="85"/>
      <c r="F15" s="91" t="s">
        <v>54</v>
      </c>
      <c r="G15" s="92">
        <v>250000</v>
      </c>
      <c r="H15" s="92">
        <f t="shared" si="0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55</v>
      </c>
      <c r="B16" s="84"/>
      <c r="C16" s="84"/>
      <c r="D16" s="84"/>
      <c r="E16" s="85"/>
      <c r="F16" s="91" t="s">
        <v>56</v>
      </c>
      <c r="G16" s="92">
        <f>[1]Batimetria!I40</f>
        <v>2430750</v>
      </c>
      <c r="H16" s="92">
        <f t="shared" si="0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57</v>
      </c>
      <c r="J19" s="102">
        <f>SUM(I11:I18)</f>
        <v>29025.083333333328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58</v>
      </c>
      <c r="G21" s="52"/>
      <c r="H21" s="52"/>
      <c r="I21" s="52"/>
      <c r="J21" s="52"/>
    </row>
    <row r="22" spans="1:10" ht="15.75" thickBot="1" x14ac:dyDescent="0.25">
      <c r="A22" s="103" t="s">
        <v>41</v>
      </c>
      <c r="B22" s="103"/>
      <c r="C22" s="103"/>
      <c r="D22" s="103"/>
      <c r="E22" s="103"/>
      <c r="F22" s="104" t="s">
        <v>59</v>
      </c>
      <c r="G22" s="105" t="s">
        <v>60</v>
      </c>
      <c r="H22" s="106" t="s">
        <v>61</v>
      </c>
      <c r="I22" s="105" t="s">
        <v>45</v>
      </c>
      <c r="J22" s="53"/>
    </row>
    <row r="23" spans="1:10" ht="20.100000000000001" customHeight="1" x14ac:dyDescent="0.2">
      <c r="A23" s="82" t="s">
        <v>62</v>
      </c>
      <c r="B23" s="83"/>
      <c r="C23" s="83"/>
      <c r="D23" s="83"/>
      <c r="E23" s="107"/>
      <c r="F23" s="108" t="s">
        <v>63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64</v>
      </c>
      <c r="B24" s="84"/>
      <c r="C24" s="84"/>
      <c r="D24" s="84"/>
      <c r="E24" s="85"/>
      <c r="F24" s="112" t="s">
        <v>63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65</v>
      </c>
      <c r="B25" s="84"/>
      <c r="C25" s="84"/>
      <c r="D25" s="84"/>
      <c r="E25" s="85"/>
      <c r="F25" s="112" t="s">
        <v>63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66</v>
      </c>
      <c r="B26" s="84"/>
      <c r="C26" s="84"/>
      <c r="D26" s="84"/>
      <c r="E26" s="85"/>
      <c r="F26" s="112" t="s">
        <v>67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68</v>
      </c>
      <c r="B27" s="84"/>
      <c r="C27" s="84"/>
      <c r="D27" s="84"/>
      <c r="E27" s="85"/>
      <c r="F27" s="112" t="s">
        <v>69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70</v>
      </c>
      <c r="B28" s="84"/>
      <c r="C28" s="84"/>
      <c r="D28" s="84"/>
      <c r="E28" s="85"/>
      <c r="F28" s="112" t="s">
        <v>69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57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71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72</v>
      </c>
      <c r="B33" s="103"/>
      <c r="C33" s="103"/>
      <c r="D33" s="78"/>
      <c r="E33" s="79"/>
      <c r="F33" s="80" t="s">
        <v>59</v>
      </c>
      <c r="G33" s="122" t="s">
        <v>60</v>
      </c>
      <c r="H33" s="122" t="s">
        <v>44</v>
      </c>
      <c r="I33" s="122" t="s">
        <v>45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57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73</v>
      </c>
      <c r="G40" s="52"/>
      <c r="H40" s="52"/>
      <c r="I40" s="52"/>
      <c r="J40" s="52"/>
    </row>
    <row r="41" spans="1:10" ht="20.100000000000001" customHeight="1" thickBot="1" x14ac:dyDescent="0.25">
      <c r="A41" s="236" t="s">
        <v>74</v>
      </c>
      <c r="B41" s="237"/>
      <c r="C41" s="238"/>
      <c r="D41" s="103" t="s">
        <v>75</v>
      </c>
      <c r="E41" s="103" t="s">
        <v>76</v>
      </c>
      <c r="F41" s="103" t="s">
        <v>77</v>
      </c>
      <c r="G41" s="122" t="s">
        <v>78</v>
      </c>
      <c r="H41" s="122" t="s">
        <v>44</v>
      </c>
      <c r="I41" s="122" t="s">
        <v>45</v>
      </c>
      <c r="J41" s="52"/>
    </row>
    <row r="42" spans="1:10" ht="20.100000000000001" customHeight="1" x14ac:dyDescent="0.2">
      <c r="A42" s="130" t="s">
        <v>79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80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81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82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83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57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84</v>
      </c>
      <c r="I51" s="147"/>
      <c r="J51" s="148">
        <f>J49+J38+J30+J19+J10</f>
        <v>34150.999999999993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34151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Dragado sin tolerencia</vt:lpstr>
      <vt:lpstr>FORMATO 4- OFERTA ECONOMICA</vt:lpstr>
      <vt:lpstr>Interventoría</vt:lpstr>
      <vt:lpstr>APU DRAGADO HIDRAULICO</vt:lpstr>
      <vt:lpstr>APU DRAGADO HIDRAULICO PASACAB</vt:lpstr>
      <vt:lpstr>'APU DRAGADO HIDRAULICO'!Área_de_impresión</vt:lpstr>
      <vt:lpstr>'APU DRAGADO HIDRAULICO PASACAB'!Área_de_impresión</vt:lpstr>
      <vt:lpstr>'FORMATO 4- OFERTA ECONOMICA'!Área_de_impresión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Kamila Andrea Peñaloza Blanco</dc:creator>
  <cp:keywords/>
  <dc:description/>
  <cp:lastModifiedBy>NESTOR CAMARGO</cp:lastModifiedBy>
  <cp:revision/>
  <cp:lastPrinted>2022-02-09T21:02:08Z</cp:lastPrinted>
  <dcterms:created xsi:type="dcterms:W3CDTF">2021-05-31T18:39:47Z</dcterms:created>
  <dcterms:modified xsi:type="dcterms:W3CDTF">2022-03-17T17:45:14Z</dcterms:modified>
  <cp:category/>
  <cp:contentStatus/>
</cp:coreProperties>
</file>